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/>
  </bookViews>
  <sheets>
    <sheet name="地方财政收入预计表" sheetId="3" r:id="rId1"/>
    <sheet name="公共预算财力预计表" sheetId="1" r:id="rId2"/>
    <sheet name="公共预算收支总表" sheetId="2" r:id="rId3"/>
    <sheet name="政府性基金预算表" sheetId="4" r:id="rId4"/>
  </sheets>
  <externalReferences>
    <externalReference r:id="rId5"/>
  </externalReferences>
  <definedNames>
    <definedName name="_xlnm.Print_Titles" localSheetId="2">公共预算收支总表!$1:$4</definedName>
  </definedNames>
  <calcPr calcId="125725"/>
</workbook>
</file>

<file path=xl/calcChain.xml><?xml version="1.0" encoding="utf-8"?>
<calcChain xmlns="http://schemas.openxmlformats.org/spreadsheetml/2006/main">
  <c r="F31" i="4"/>
  <c r="G31"/>
  <c r="G30"/>
  <c r="G29"/>
  <c r="E36"/>
  <c r="D36"/>
  <c r="F35"/>
  <c r="F34"/>
  <c r="F36"/>
  <c r="F6" i="2"/>
  <c r="F8"/>
  <c r="F9"/>
  <c r="F10"/>
  <c r="F11"/>
  <c r="F12"/>
  <c r="F13"/>
  <c r="F14"/>
  <c r="F16"/>
  <c r="F17"/>
  <c r="F19"/>
  <c r="F20"/>
  <c r="F21"/>
  <c r="F22"/>
  <c r="F24"/>
  <c r="F25"/>
  <c r="F26"/>
  <c r="F27"/>
  <c r="F28"/>
  <c r="F29"/>
  <c r="F30"/>
  <c r="F31"/>
  <c r="F32"/>
  <c r="F33"/>
  <c r="F34"/>
  <c r="F35"/>
  <c r="F36"/>
  <c r="F37"/>
  <c r="F38"/>
  <c r="F39"/>
  <c r="F40"/>
  <c r="F42"/>
  <c r="F43"/>
  <c r="F44"/>
  <c r="F45"/>
  <c r="F46"/>
  <c r="F47"/>
  <c r="F48"/>
  <c r="F49"/>
  <c r="F50"/>
  <c r="F51"/>
  <c r="F52"/>
  <c r="F54"/>
  <c r="F55"/>
  <c r="F57"/>
  <c r="F58"/>
  <c r="F59"/>
  <c r="F60"/>
  <c r="F63"/>
  <c r="F64"/>
  <c r="F66"/>
  <c r="F67"/>
  <c r="F68"/>
  <c r="F69"/>
  <c r="F70"/>
  <c r="F71"/>
  <c r="F72"/>
  <c r="F73"/>
  <c r="F74"/>
  <c r="F75"/>
  <c r="F5"/>
  <c r="F6" i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7"/>
  <c r="F28"/>
  <c r="F29"/>
  <c r="F30"/>
  <c r="F31"/>
  <c r="F34"/>
  <c r="F37"/>
  <c r="D65" i="2"/>
  <c r="F65" s="1"/>
  <c r="G19" i="4"/>
  <c r="G20"/>
  <c r="E31"/>
  <c r="D31"/>
  <c r="E9"/>
  <c r="F9"/>
  <c r="E23"/>
  <c r="F23"/>
  <c r="G17"/>
  <c r="G18"/>
  <c r="G21"/>
  <c r="G22"/>
  <c r="G16"/>
  <c r="G6"/>
  <c r="G7"/>
  <c r="G8"/>
  <c r="G5"/>
  <c r="E6" i="2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6"/>
  <c r="E71"/>
  <c r="D5"/>
  <c r="D23" i="1"/>
  <c r="D17"/>
  <c r="D14"/>
  <c r="D7"/>
  <c r="E8"/>
  <c r="E9"/>
  <c r="E10"/>
  <c r="E11"/>
  <c r="E13"/>
  <c r="E15"/>
  <c r="E16"/>
  <c r="E18"/>
  <c r="E19"/>
  <c r="E20"/>
  <c r="E21"/>
  <c r="E22"/>
  <c r="E24"/>
  <c r="E25"/>
  <c r="E26"/>
  <c r="E27"/>
  <c r="E28"/>
  <c r="E29"/>
  <c r="E30"/>
  <c r="E31"/>
  <c r="E32"/>
  <c r="E33"/>
  <c r="E34"/>
  <c r="E35"/>
  <c r="E37"/>
  <c r="D23" i="4"/>
  <c r="D9"/>
  <c r="D76" i="2"/>
  <c r="F76" s="1"/>
  <c r="E17" i="1"/>
  <c r="E14"/>
  <c r="G9" i="4"/>
  <c r="G23"/>
  <c r="D12" i="1"/>
  <c r="D6"/>
  <c r="D36"/>
  <c r="D38" s="1"/>
  <c r="E7"/>
  <c r="C23"/>
  <c r="E23"/>
  <c r="C17"/>
  <c r="C14"/>
  <c r="C7"/>
  <c r="K10" i="3"/>
  <c r="L10"/>
  <c r="M10"/>
  <c r="K12"/>
  <c r="L12"/>
  <c r="M12"/>
  <c r="K14"/>
  <c r="L14"/>
  <c r="K15"/>
  <c r="K16"/>
  <c r="L16" s="1"/>
  <c r="M16" s="1"/>
  <c r="K18"/>
  <c r="L18"/>
  <c r="M18"/>
  <c r="K19"/>
  <c r="L19"/>
  <c r="M19"/>
  <c r="K21"/>
  <c r="L21" s="1"/>
  <c r="M21" s="1"/>
  <c r="K22"/>
  <c r="L22" s="1"/>
  <c r="M22" s="1"/>
  <c r="K23"/>
  <c r="L23"/>
  <c r="M23"/>
  <c r="K24"/>
  <c r="L24" s="1"/>
  <c r="M24" s="1"/>
  <c r="K25"/>
  <c r="L25"/>
  <c r="J21"/>
  <c r="J22"/>
  <c r="J23"/>
  <c r="J24"/>
  <c r="J25"/>
  <c r="J7"/>
  <c r="J9"/>
  <c r="J10"/>
  <c r="J12"/>
  <c r="J13"/>
  <c r="J14"/>
  <c r="J15"/>
  <c r="J16"/>
  <c r="J18"/>
  <c r="J19"/>
  <c r="I8"/>
  <c r="I7"/>
  <c r="I6"/>
  <c r="K6" s="1"/>
  <c r="L6" s="1"/>
  <c r="M6" s="1"/>
  <c r="G17"/>
  <c r="K17"/>
  <c r="L17"/>
  <c r="M17"/>
  <c r="G13"/>
  <c r="K13"/>
  <c r="G11"/>
  <c r="K11" s="1"/>
  <c r="L11" s="1"/>
  <c r="M11" s="1"/>
  <c r="G9"/>
  <c r="K9" s="1"/>
  <c r="G8"/>
  <c r="K8"/>
  <c r="G7"/>
  <c r="G6"/>
  <c r="H8"/>
  <c r="H7"/>
  <c r="H6"/>
  <c r="F17"/>
  <c r="J17"/>
  <c r="F13"/>
  <c r="F11"/>
  <c r="J11"/>
  <c r="F9"/>
  <c r="F8"/>
  <c r="J8"/>
  <c r="F7"/>
  <c r="F6"/>
  <c r="J6"/>
  <c r="E18"/>
  <c r="D6"/>
  <c r="E6" s="1"/>
  <c r="D7"/>
  <c r="E7"/>
  <c r="D8"/>
  <c r="E8"/>
  <c r="D9"/>
  <c r="E9" s="1"/>
  <c r="D10"/>
  <c r="E10"/>
  <c r="D11"/>
  <c r="E11" s="1"/>
  <c r="D12"/>
  <c r="E12"/>
  <c r="D13"/>
  <c r="E13"/>
  <c r="D14"/>
  <c r="D15"/>
  <c r="E15"/>
  <c r="D16"/>
  <c r="E16" s="1"/>
  <c r="D17"/>
  <c r="E17"/>
  <c r="D18"/>
  <c r="D19"/>
  <c r="E19"/>
  <c r="D21"/>
  <c r="E21"/>
  <c r="D22"/>
  <c r="E22"/>
  <c r="D23"/>
  <c r="E23"/>
  <c r="D24"/>
  <c r="E24" s="1"/>
  <c r="D25"/>
  <c r="B5"/>
  <c r="I20"/>
  <c r="H20"/>
  <c r="G20"/>
  <c r="F20"/>
  <c r="C20"/>
  <c r="D20" s="1"/>
  <c r="E20" s="1"/>
  <c r="B20"/>
  <c r="C5"/>
  <c r="C5" i="2"/>
  <c r="E5"/>
  <c r="B65"/>
  <c r="B5"/>
  <c r="B23" i="1"/>
  <c r="B17"/>
  <c r="B14"/>
  <c r="B7"/>
  <c r="B76" i="2"/>
  <c r="B12" i="1"/>
  <c r="C12"/>
  <c r="E12"/>
  <c r="L15" i="3"/>
  <c r="M15"/>
  <c r="B26"/>
  <c r="L13"/>
  <c r="M13"/>
  <c r="J20"/>
  <c r="L8"/>
  <c r="M8"/>
  <c r="K7"/>
  <c r="L7"/>
  <c r="M7"/>
  <c r="F5"/>
  <c r="F26"/>
  <c r="H5"/>
  <c r="H26"/>
  <c r="J5"/>
  <c r="C6" i="1"/>
  <c r="E6"/>
  <c r="J26" i="3"/>
  <c r="B6" i="1"/>
  <c r="B36"/>
  <c r="B38"/>
  <c r="B77" i="2"/>
  <c r="B78"/>
  <c r="C73"/>
  <c r="E73"/>
  <c r="C72"/>
  <c r="E72"/>
  <c r="C70"/>
  <c r="E70"/>
  <c r="C69"/>
  <c r="E69"/>
  <c r="C68"/>
  <c r="E68"/>
  <c r="C74"/>
  <c r="E74"/>
  <c r="C67"/>
  <c r="E67"/>
  <c r="C75"/>
  <c r="E75"/>
  <c r="C65"/>
  <c r="C76"/>
  <c r="I5" i="3" l="1"/>
  <c r="I26" s="1"/>
  <c r="G5"/>
  <c r="G26" s="1"/>
  <c r="K20"/>
  <c r="L20" s="1"/>
  <c r="M20" s="1"/>
  <c r="C26"/>
  <c r="L9"/>
  <c r="K5"/>
  <c r="D5"/>
  <c r="E5" s="1"/>
  <c r="E65" i="2"/>
  <c r="D77"/>
  <c r="D78" s="1"/>
  <c r="E76"/>
  <c r="D26" i="3" l="1"/>
  <c r="E26" s="1"/>
  <c r="K26"/>
  <c r="L26" s="1"/>
  <c r="M26" s="1"/>
  <c r="E5" i="1"/>
  <c r="C36"/>
  <c r="F5"/>
  <c r="L5" i="3"/>
  <c r="M5" s="1"/>
  <c r="M9"/>
  <c r="C38" i="1" l="1"/>
  <c r="F36"/>
  <c r="E36"/>
  <c r="C77" i="2" l="1"/>
  <c r="F38" i="1"/>
  <c r="E38"/>
  <c r="C78" i="2" l="1"/>
  <c r="E78" s="1"/>
  <c r="F77"/>
  <c r="E77"/>
</calcChain>
</file>

<file path=xl/sharedStrings.xml><?xml version="1.0" encoding="utf-8"?>
<sst xmlns="http://schemas.openxmlformats.org/spreadsheetml/2006/main" count="220" uniqueCount="197">
  <si>
    <t>项　　目</t>
    <phoneticPr fontId="3" type="noConversion"/>
  </si>
  <si>
    <t>　1、返还性收入</t>
    <phoneticPr fontId="3" type="noConversion"/>
  </si>
  <si>
    <t>　　增值税和消费税税收返还收入</t>
    <phoneticPr fontId="3" type="noConversion"/>
  </si>
  <si>
    <t>　　所得税基数返还收入</t>
    <phoneticPr fontId="3" type="noConversion"/>
  </si>
  <si>
    <t>　　成品油价格和税费改革税收返还收入</t>
    <phoneticPr fontId="3" type="noConversion"/>
  </si>
  <si>
    <t>　　增值税“五五分享”税收返还收入</t>
    <phoneticPr fontId="3" type="noConversion"/>
  </si>
  <si>
    <t>　2、一般性转移支付收入</t>
    <phoneticPr fontId="3" type="noConversion"/>
  </si>
  <si>
    <t>　　体制补助收入</t>
    <phoneticPr fontId="3" type="noConversion"/>
  </si>
  <si>
    <t>　　均衡性转移支付补助收入</t>
    <phoneticPr fontId="3" type="noConversion"/>
  </si>
  <si>
    <t>　　调整工资转移支付补助收入</t>
    <phoneticPr fontId="3" type="noConversion"/>
  </si>
  <si>
    <t>　　（1）调整工资转移支付补助收入</t>
    <phoneticPr fontId="3" type="noConversion"/>
  </si>
  <si>
    <t>　　（2）年终一次性资金补助</t>
    <phoneticPr fontId="3" type="noConversion"/>
  </si>
  <si>
    <t>　　（3）艰苦边远地区津贴补助</t>
    <phoneticPr fontId="3" type="noConversion"/>
  </si>
  <si>
    <t>　　农村税费改革补助收入</t>
    <phoneticPr fontId="3" type="noConversion"/>
  </si>
  <si>
    <t>　　结算补助收入</t>
    <phoneticPr fontId="3" type="noConversion"/>
  </si>
  <si>
    <t>　　（1）定额结算补助</t>
    <phoneticPr fontId="3" type="noConversion"/>
  </si>
  <si>
    <t>　　（2）体制调整基数返还</t>
    <phoneticPr fontId="3" type="noConversion"/>
  </si>
  <si>
    <t>　　（3）体制调整共享五税增量返还</t>
    <phoneticPr fontId="3" type="noConversion"/>
  </si>
  <si>
    <t>　　（4）退耕还林减收补助</t>
    <phoneticPr fontId="3" type="noConversion"/>
  </si>
  <si>
    <t>　　（5）固投税减收补助</t>
    <phoneticPr fontId="3" type="noConversion"/>
  </si>
  <si>
    <t>　　企事业单位预算划转补助收入</t>
    <phoneticPr fontId="3" type="noConversion"/>
  </si>
  <si>
    <t>　　医疗卫生转移支付收入</t>
    <phoneticPr fontId="3" type="noConversion"/>
  </si>
  <si>
    <t>　　教师绩效工资转移支付收入</t>
    <phoneticPr fontId="3" type="noConversion"/>
  </si>
  <si>
    <t>　　脱贫攻坚补助资金</t>
    <phoneticPr fontId="3" type="noConversion"/>
  </si>
  <si>
    <t>四、调入资金</t>
    <phoneticPr fontId="3" type="noConversion"/>
  </si>
  <si>
    <t>六、上解支出</t>
    <phoneticPr fontId="3" type="noConversion"/>
  </si>
  <si>
    <t>2019决算财力</t>
    <phoneticPr fontId="2" type="noConversion"/>
  </si>
  <si>
    <t>备注</t>
    <phoneticPr fontId="2" type="noConversion"/>
  </si>
  <si>
    <t>单位：万元</t>
    <phoneticPr fontId="3" type="noConversion"/>
  </si>
  <si>
    <t>项　目</t>
    <phoneticPr fontId="3" type="noConversion"/>
  </si>
  <si>
    <t>一、个人部分</t>
  </si>
  <si>
    <t>　1、微机基数</t>
    <phoneticPr fontId="3" type="noConversion"/>
  </si>
  <si>
    <t>　2、基数调整</t>
    <phoneticPr fontId="3" type="noConversion"/>
  </si>
  <si>
    <t>　3、一个月奖励工资</t>
    <phoneticPr fontId="3" type="noConversion"/>
  </si>
  <si>
    <t>　5、医疗改革配套支出</t>
    <phoneticPr fontId="3" type="noConversion"/>
  </si>
  <si>
    <t>　6、养老保险财政配套20%</t>
    <phoneticPr fontId="3" type="noConversion"/>
  </si>
  <si>
    <t>　8、职工住房公积金</t>
    <phoneticPr fontId="3" type="noConversion"/>
  </si>
  <si>
    <t>　9、正常职务、级别、津贴等</t>
    <phoneticPr fontId="3" type="noConversion"/>
  </si>
  <si>
    <t>　11、增人增资</t>
    <phoneticPr fontId="3" type="noConversion"/>
  </si>
  <si>
    <t>　12、职工工伤保险</t>
    <phoneticPr fontId="3" type="noConversion"/>
  </si>
  <si>
    <t>　13、离退休人员生活补助</t>
    <phoneticPr fontId="3" type="noConversion"/>
  </si>
  <si>
    <t>　14、埋葬抚恤费</t>
    <phoneticPr fontId="3" type="noConversion"/>
  </si>
  <si>
    <t>　15、离休人员医药费</t>
    <phoneticPr fontId="3" type="noConversion"/>
  </si>
  <si>
    <t>　16、城镇居民医保配套</t>
    <phoneticPr fontId="3" type="noConversion"/>
  </si>
  <si>
    <t>　17、新型农村合作医疗</t>
    <phoneticPr fontId="3" type="noConversion"/>
  </si>
  <si>
    <t>　18、重症精神病</t>
    <phoneticPr fontId="3" type="noConversion"/>
  </si>
  <si>
    <t>　19、城乡居民养老补贴</t>
    <phoneticPr fontId="3" type="noConversion"/>
  </si>
  <si>
    <t>　20、新农保配套（八大员）</t>
    <phoneticPr fontId="3" type="noConversion"/>
  </si>
  <si>
    <t>　21、高龄老人补助</t>
    <phoneticPr fontId="3" type="noConversion"/>
  </si>
  <si>
    <t>　22、城市低保配套</t>
    <phoneticPr fontId="3" type="noConversion"/>
  </si>
  <si>
    <t>　23、农村低保配套</t>
    <phoneticPr fontId="3" type="noConversion"/>
  </si>
  <si>
    <t>　24、农村五保、临时救助配套</t>
    <phoneticPr fontId="3" type="noConversion"/>
  </si>
  <si>
    <t>　25、优抚配套</t>
    <phoneticPr fontId="3" type="noConversion"/>
  </si>
  <si>
    <t>　26、义务兵优待金</t>
    <phoneticPr fontId="3" type="noConversion"/>
  </si>
  <si>
    <t>　27、退伍军人一次性补助</t>
    <phoneticPr fontId="3" type="noConversion"/>
  </si>
  <si>
    <t>　28、残疾人生活保障金</t>
    <phoneticPr fontId="3" type="noConversion"/>
  </si>
  <si>
    <t>　29、社区工资</t>
    <phoneticPr fontId="3" type="noConversion"/>
  </si>
  <si>
    <t>　30、基层畜牧兽医人员补助</t>
    <phoneticPr fontId="3" type="noConversion"/>
  </si>
  <si>
    <t>　31、剧团工资补助</t>
    <phoneticPr fontId="3" type="noConversion"/>
  </si>
  <si>
    <t>　32、供销社工资补助</t>
    <phoneticPr fontId="3" type="noConversion"/>
  </si>
  <si>
    <t>　33、自来水公司工资补助</t>
    <phoneticPr fontId="3" type="noConversion"/>
  </si>
  <si>
    <t>　34、物资公司工资补助</t>
    <phoneticPr fontId="3" type="noConversion"/>
  </si>
  <si>
    <t>　35、两矿救助金</t>
    <phoneticPr fontId="3" type="noConversion"/>
  </si>
  <si>
    <t>　36、盐务局工资补助</t>
    <phoneticPr fontId="3" type="noConversion"/>
  </si>
  <si>
    <t>二、公用经费</t>
  </si>
  <si>
    <t>　2、民生工程配套</t>
    <phoneticPr fontId="3" type="noConversion"/>
  </si>
  <si>
    <t>　3、项目前期费</t>
    <phoneticPr fontId="3" type="noConversion"/>
  </si>
  <si>
    <t>　4、会议费</t>
    <phoneticPr fontId="3" type="noConversion"/>
  </si>
  <si>
    <t>　5、接待费</t>
    <phoneticPr fontId="3" type="noConversion"/>
  </si>
  <si>
    <t>　6、债务还本付息</t>
    <phoneticPr fontId="3" type="noConversion"/>
  </si>
  <si>
    <t>　7、维修购置费</t>
    <phoneticPr fontId="3" type="noConversion"/>
  </si>
  <si>
    <t>　8、预备费</t>
    <phoneticPr fontId="3" type="noConversion"/>
  </si>
  <si>
    <t>　9、事业配套</t>
    <phoneticPr fontId="3" type="noConversion"/>
  </si>
  <si>
    <t>三、化解政府债务</t>
    <phoneticPr fontId="3" type="noConversion"/>
  </si>
  <si>
    <t>五、支出合计</t>
    <phoneticPr fontId="3" type="noConversion"/>
  </si>
  <si>
    <t>六、可安排财力</t>
    <phoneticPr fontId="3" type="noConversion"/>
  </si>
  <si>
    <t>七、收支结余</t>
    <phoneticPr fontId="3" type="noConversion"/>
  </si>
  <si>
    <t>　　（1）省级均衡性转移支付补助收入</t>
    <phoneticPr fontId="3" type="noConversion"/>
  </si>
  <si>
    <t>　　（2）市级均衡性转移支付补助收入</t>
    <phoneticPr fontId="3" type="noConversion"/>
  </si>
  <si>
    <t>　　县级基本财力保障奖补资金收入</t>
    <phoneticPr fontId="3" type="noConversion"/>
  </si>
  <si>
    <t>　10、补发以前年度公务交通补助</t>
    <phoneticPr fontId="3" type="noConversion"/>
  </si>
  <si>
    <t>　37、离任村干部、信访、水保补助</t>
    <phoneticPr fontId="3" type="noConversion"/>
  </si>
  <si>
    <t>一、地方财政收入</t>
    <phoneticPr fontId="3" type="noConversion"/>
  </si>
  <si>
    <t>二、财力性补助收入小计</t>
    <phoneticPr fontId="3" type="noConversion"/>
  </si>
  <si>
    <t>三、一般债券收入</t>
    <phoneticPr fontId="3" type="noConversion"/>
  </si>
  <si>
    <t>五、本级财政收入合计</t>
    <phoneticPr fontId="3" type="noConversion"/>
  </si>
  <si>
    <t>七、可安排财力</t>
    <phoneticPr fontId="3" type="noConversion"/>
  </si>
  <si>
    <t>项目</t>
  </si>
  <si>
    <t>地方收入</t>
  </si>
  <si>
    <t>省级收入</t>
  </si>
  <si>
    <t>中央收入</t>
  </si>
  <si>
    <t>总收入</t>
  </si>
  <si>
    <t>一、税收收入</t>
  </si>
  <si>
    <t>1、增值税</t>
  </si>
  <si>
    <t>2、企业所得税</t>
  </si>
  <si>
    <t>3、个人所得税</t>
  </si>
  <si>
    <t>4、资源税</t>
  </si>
  <si>
    <t>5、城市维护建设税</t>
  </si>
  <si>
    <t>6、房产税</t>
  </si>
  <si>
    <t>7、印花税</t>
  </si>
  <si>
    <t>8、城镇土地使用税</t>
  </si>
  <si>
    <t>9、土地增值税</t>
  </si>
  <si>
    <t>10、车船税</t>
  </si>
  <si>
    <t>11、耕地占用税</t>
  </si>
  <si>
    <t>12、契税</t>
  </si>
  <si>
    <t>13、环境保护税</t>
  </si>
  <si>
    <t>14、其他收入</t>
  </si>
  <si>
    <t>二、非税收入</t>
  </si>
  <si>
    <t>1、专项收入</t>
  </si>
  <si>
    <t>2、行政事业性收费收入</t>
  </si>
  <si>
    <t>3、罚没收入</t>
  </si>
  <si>
    <t>4、国有资产使用收入</t>
  </si>
  <si>
    <t>5、其他收入</t>
  </si>
  <si>
    <t>合计</t>
  </si>
  <si>
    <t>单位：万元</t>
    <phoneticPr fontId="2" type="noConversion"/>
  </si>
  <si>
    <t>上年完成</t>
    <phoneticPr fontId="2" type="noConversion"/>
  </si>
  <si>
    <t>本年预计</t>
    <phoneticPr fontId="2" type="noConversion"/>
  </si>
  <si>
    <t>增减金额</t>
    <phoneticPr fontId="2" type="noConversion"/>
  </si>
  <si>
    <t>增减比例</t>
    <phoneticPr fontId="2" type="noConversion"/>
  </si>
  <si>
    <t>　　县域经济发展激励和财政奖励补助</t>
    <phoneticPr fontId="3" type="noConversion"/>
  </si>
  <si>
    <t>　4、降温取暖费</t>
    <phoneticPr fontId="3" type="noConversion"/>
  </si>
  <si>
    <t>　38、村干部补贴配套</t>
    <phoneticPr fontId="3" type="noConversion"/>
  </si>
  <si>
    <t>　39、公安岗位津贴</t>
    <phoneticPr fontId="3" type="noConversion"/>
  </si>
  <si>
    <t>　40、消防队工资补助</t>
    <phoneticPr fontId="3" type="noConversion"/>
  </si>
  <si>
    <t>　41、县医院中医院临时工</t>
    <phoneticPr fontId="3" type="noConversion"/>
  </si>
  <si>
    <t>　42、环卫所临时工</t>
    <phoneticPr fontId="3" type="noConversion"/>
  </si>
  <si>
    <t>　43、其他临时工资及津贴</t>
    <phoneticPr fontId="3" type="noConversion"/>
  </si>
  <si>
    <t>　44、临聘幼儿教师工资</t>
    <phoneticPr fontId="3" type="noConversion"/>
  </si>
  <si>
    <t>　45、特岗教师工资补助</t>
    <phoneticPr fontId="2" type="noConversion"/>
  </si>
  <si>
    <t>　46、教师班主任津贴</t>
    <phoneticPr fontId="3" type="noConversion"/>
  </si>
  <si>
    <t>　48、企业退休人员提高标准</t>
    <phoneticPr fontId="3" type="noConversion"/>
  </si>
  <si>
    <t>　50、公益性岗位工资补助</t>
    <phoneticPr fontId="3" type="noConversion"/>
  </si>
  <si>
    <t>　51、解决老干部遗留待遇</t>
    <phoneticPr fontId="3" type="noConversion"/>
  </si>
  <si>
    <t>　52、计生补贴</t>
    <phoneticPr fontId="3" type="noConversion"/>
  </si>
  <si>
    <t>　53、养老经办中心代发退休工资中财政应负担部分</t>
    <phoneticPr fontId="3" type="noConversion"/>
  </si>
  <si>
    <t>　55、年度考核奖励资金</t>
    <phoneticPr fontId="3" type="noConversion"/>
  </si>
  <si>
    <t>　56、农村税费改革支付教师工资</t>
    <phoneticPr fontId="3" type="noConversion"/>
  </si>
  <si>
    <t>　57、离岗创业扣款</t>
    <phoneticPr fontId="3" type="noConversion"/>
  </si>
  <si>
    <t>　58、法院聘用书记员工资</t>
    <phoneticPr fontId="3" type="noConversion"/>
  </si>
  <si>
    <t>　7、调出职工及县医院职业年金财政配套8%</t>
    <phoneticPr fontId="3" type="noConversion"/>
  </si>
  <si>
    <t>　47、教师10%绩效考核</t>
    <phoneticPr fontId="3" type="noConversion"/>
  </si>
  <si>
    <t>　49、税务人员保障</t>
    <phoneticPr fontId="3" type="noConversion"/>
  </si>
  <si>
    <t>　54、第一书记和驻村工作队员生活交通补助</t>
    <phoneticPr fontId="3" type="noConversion"/>
  </si>
  <si>
    <t>　59、弥补机关事业单位基本养老保险基金不足补助</t>
    <phoneticPr fontId="3" type="noConversion"/>
  </si>
  <si>
    <t>　1、四套班子、公安司法、乡镇及部门公务费</t>
    <phoneticPr fontId="3" type="noConversion"/>
  </si>
  <si>
    <t>项目</t>
    <phoneticPr fontId="2" type="noConversion"/>
  </si>
  <si>
    <t>序号</t>
    <phoneticPr fontId="2" type="noConversion"/>
  </si>
  <si>
    <t>土地出让价款收入</t>
    <phoneticPr fontId="2" type="noConversion"/>
  </si>
  <si>
    <t>城市基础设施配套费收入</t>
    <phoneticPr fontId="2" type="noConversion"/>
  </si>
  <si>
    <t>收入合计</t>
    <phoneticPr fontId="2" type="noConversion"/>
  </si>
  <si>
    <t>土地开发支出</t>
    <phoneticPr fontId="2" type="noConversion"/>
  </si>
  <si>
    <t>城市建设支出</t>
    <phoneticPr fontId="2" type="noConversion"/>
  </si>
  <si>
    <t>2019年实际</t>
    <phoneticPr fontId="2" type="noConversion"/>
  </si>
  <si>
    <t>科目代码</t>
    <phoneticPr fontId="2" type="noConversion"/>
  </si>
  <si>
    <t>其他地方自行试点项目收益专项债券付息支出</t>
    <phoneticPr fontId="2" type="noConversion"/>
  </si>
  <si>
    <t>政府性基金预算调出资金（调入一般公共预算使用）</t>
    <phoneticPr fontId="2" type="noConversion"/>
  </si>
  <si>
    <t>2020调整预算后财力</t>
    <phoneticPr fontId="2" type="noConversion"/>
  </si>
  <si>
    <t>年初预算</t>
    <phoneticPr fontId="2" type="noConversion"/>
  </si>
  <si>
    <t>7239+8226</t>
    <phoneticPr fontId="2" type="noConversion"/>
  </si>
  <si>
    <t>2020年调整预算后财力表</t>
    <phoneticPr fontId="3" type="noConversion"/>
  </si>
  <si>
    <t>2020年本级财政调整预算后收支总表</t>
    <phoneticPr fontId="3" type="noConversion"/>
  </si>
  <si>
    <t>2020年本级政府性基金调整预算后收入表</t>
    <phoneticPr fontId="2" type="noConversion"/>
  </si>
  <si>
    <t>2020年本级政府性基金调整预算后支出表</t>
    <phoneticPr fontId="2" type="noConversion"/>
  </si>
  <si>
    <t>2020调整预算后支出</t>
    <phoneticPr fontId="3" type="noConversion"/>
  </si>
  <si>
    <t>年初预算</t>
    <phoneticPr fontId="3" type="noConversion"/>
  </si>
  <si>
    <t>调整预算</t>
    <phoneticPr fontId="2" type="noConversion"/>
  </si>
  <si>
    <t>其他土地出让金收入</t>
    <phoneticPr fontId="2" type="noConversion"/>
  </si>
  <si>
    <t>其他地方自行试点项目收益专项债券对应项目专项收入</t>
    <phoneticPr fontId="2" type="noConversion"/>
  </si>
  <si>
    <t>2020年调整预算后收入</t>
    <phoneticPr fontId="2" type="noConversion"/>
  </si>
  <si>
    <t>调整预算</t>
    <phoneticPr fontId="2" type="noConversion"/>
  </si>
  <si>
    <t>调整后收入</t>
    <phoneticPr fontId="2" type="noConversion"/>
  </si>
  <si>
    <t>2020年调整预算后支出</t>
    <phoneticPr fontId="2" type="noConversion"/>
  </si>
  <si>
    <t>调整后支出</t>
    <phoneticPr fontId="2" type="noConversion"/>
  </si>
  <si>
    <t>预审价</t>
    <phoneticPr fontId="2" type="noConversion"/>
  </si>
  <si>
    <t>到位专款</t>
    <phoneticPr fontId="2" type="noConversion"/>
  </si>
  <si>
    <t>下欠</t>
    <phoneticPr fontId="2" type="noConversion"/>
  </si>
  <si>
    <t>项目</t>
    <phoneticPr fontId="2" type="noConversion"/>
  </si>
  <si>
    <t>移民学校</t>
    <phoneticPr fontId="2" type="noConversion"/>
  </si>
  <si>
    <t>西关小学</t>
    <phoneticPr fontId="2" type="noConversion"/>
  </si>
  <si>
    <t>合计</t>
    <phoneticPr fontId="2" type="noConversion"/>
  </si>
  <si>
    <t>调整后</t>
    <phoneticPr fontId="2" type="noConversion"/>
  </si>
  <si>
    <t>含2018年预借1000万元</t>
    <phoneticPr fontId="2" type="noConversion"/>
  </si>
  <si>
    <t>较年初预算增减比例</t>
    <phoneticPr fontId="3" type="noConversion"/>
  </si>
  <si>
    <t>调整后支出</t>
    <phoneticPr fontId="2" type="noConversion"/>
  </si>
  <si>
    <t>2019年实际</t>
    <phoneticPr fontId="3" type="noConversion"/>
  </si>
  <si>
    <t>胡羊一期</t>
    <phoneticPr fontId="2" type="noConversion"/>
  </si>
  <si>
    <t>胡羊二期</t>
    <phoneticPr fontId="2" type="noConversion"/>
  </si>
  <si>
    <t>预审（设计）价</t>
    <phoneticPr fontId="2" type="noConversion"/>
  </si>
  <si>
    <t>到位</t>
    <phoneticPr fontId="2" type="noConversion"/>
  </si>
  <si>
    <t>两所学校建设人居环境</t>
    <phoneticPr fontId="2" type="noConversion"/>
  </si>
  <si>
    <t>未安排</t>
    <phoneticPr fontId="2" type="noConversion"/>
  </si>
  <si>
    <t>农村人居环境整治</t>
    <phoneticPr fontId="2" type="noConversion"/>
  </si>
  <si>
    <t>基金调入5900万元</t>
    <phoneticPr fontId="2" type="noConversion"/>
  </si>
  <si>
    <t>征地和拆迁补偿支出</t>
    <phoneticPr fontId="2" type="noConversion"/>
  </si>
  <si>
    <t>农村基础设施建设支出</t>
    <phoneticPr fontId="2" type="noConversion"/>
  </si>
  <si>
    <t>其他国有土地使用权出让收入安排的支出</t>
    <phoneticPr fontId="2" type="noConversion"/>
  </si>
  <si>
    <t>佳县2020年一般公共预算收入预计表（调整后）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</si>
</sst>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12">
    <font>
      <sz val="11"/>
      <color theme="1"/>
      <name val="宋体"/>
      <family val="2"/>
      <charset val="134"/>
      <scheme val="minor"/>
    </font>
    <font>
      <sz val="18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6"/>
      <name val="方正小标宋简体"/>
      <family val="4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8"/>
      <color theme="1"/>
      <name val="方正大标宋简体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73">
    <xf numFmtId="0" fontId="0" fillId="0" borderId="0" xfId="0">
      <alignment vertical="center"/>
    </xf>
    <xf numFmtId="0" fontId="4" fillId="0" borderId="0" xfId="0" applyFont="1" applyAlignment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right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1" applyFont="1"/>
    <xf numFmtId="0" fontId="0" fillId="2" borderId="0" xfId="0" applyFill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0" fillId="0" borderId="0" xfId="0" applyFont="1" applyAlignment="1"/>
    <xf numFmtId="0" fontId="0" fillId="2" borderId="0" xfId="0" applyFont="1" applyFill="1" applyAlignment="1"/>
    <xf numFmtId="10" fontId="5" fillId="2" borderId="2" xfId="1" applyNumberFormat="1" applyFont="1" applyFill="1" applyBorder="1" applyAlignment="1">
      <alignment horizontal="left" vertical="center" wrapText="1"/>
    </xf>
    <xf numFmtId="10" fontId="6" fillId="2" borderId="2" xfId="1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0" fillId="0" borderId="0" xfId="0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>
      <alignment vertical="center"/>
    </xf>
    <xf numFmtId="0" fontId="9" fillId="3" borderId="0" xfId="0" applyFont="1" applyFill="1">
      <alignment vertical="center"/>
    </xf>
    <xf numFmtId="0" fontId="0" fillId="3" borderId="0" xfId="0" applyFill="1">
      <alignment vertical="center"/>
    </xf>
    <xf numFmtId="0" fontId="6" fillId="0" borderId="2" xfId="0" applyFont="1" applyFill="1" applyBorder="1">
      <alignment vertical="center"/>
    </xf>
    <xf numFmtId="10" fontId="5" fillId="0" borderId="2" xfId="0" applyNumberFormat="1" applyFont="1" applyFill="1" applyBorder="1">
      <alignment vertical="center"/>
    </xf>
    <xf numFmtId="10" fontId="6" fillId="0" borderId="2" xfId="0" applyNumberFormat="1" applyFont="1" applyFill="1" applyBorder="1">
      <alignment vertical="center"/>
    </xf>
    <xf numFmtId="0" fontId="5" fillId="0" borderId="2" xfId="0" applyFont="1" applyFill="1" applyBorder="1">
      <alignment vertical="center"/>
    </xf>
    <xf numFmtId="176" fontId="5" fillId="0" borderId="2" xfId="0" applyNumberFormat="1" applyFont="1" applyFill="1" applyBorder="1">
      <alignment vertical="center"/>
    </xf>
    <xf numFmtId="176" fontId="6" fillId="0" borderId="2" xfId="0" applyNumberFormat="1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6" fillId="0" borderId="2" xfId="0" applyNumberFormat="1" applyFont="1" applyFill="1" applyBorder="1">
      <alignment vertical="center"/>
    </xf>
    <xf numFmtId="177" fontId="5" fillId="0" borderId="2" xfId="0" applyNumberFormat="1" applyFont="1" applyFill="1" applyBorder="1">
      <alignment vertical="center"/>
    </xf>
    <xf numFmtId="10" fontId="6" fillId="0" borderId="2" xfId="0" applyNumberFormat="1" applyFont="1" applyBorder="1" applyAlignment="1">
      <alignment horizontal="left" vertical="center" wrapText="1"/>
    </xf>
    <xf numFmtId="10" fontId="5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/>
    <xf numFmtId="0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常规" xfId="0" builtinId="0"/>
    <cellStyle name="常规_Sheet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998;&#21333;&#20301;&#39044;&#3163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经费预算表"/>
      <sheetName val="公用经费预算表"/>
      <sheetName val="公用经费预算说明"/>
      <sheetName val="公用经费增减"/>
      <sheetName val="公用经费预算表 (按功能科目)"/>
    </sheetNames>
    <sheetDataSet>
      <sheetData sheetId="0" refreshError="1"/>
      <sheetData sheetId="1" refreshError="1"/>
      <sheetData sheetId="2" refreshError="1"/>
      <sheetData sheetId="3">
        <row r="6">
          <cell r="E6">
            <v>12535</v>
          </cell>
        </row>
        <row r="7">
          <cell r="E7">
            <v>800</v>
          </cell>
        </row>
        <row r="8">
          <cell r="E8">
            <v>100</v>
          </cell>
        </row>
        <row r="9">
          <cell r="E9">
            <v>300</v>
          </cell>
        </row>
        <row r="11">
          <cell r="E11">
            <v>4613</v>
          </cell>
        </row>
        <row r="12">
          <cell r="E12">
            <v>1000</v>
          </cell>
        </row>
        <row r="13">
          <cell r="E13">
            <v>2939</v>
          </cell>
        </row>
        <row r="14">
          <cell r="E14">
            <v>4000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"/>
  <sheetViews>
    <sheetView tabSelected="1" workbookViewId="0">
      <selection activeCell="I16" sqref="I16"/>
    </sheetView>
  </sheetViews>
  <sheetFormatPr defaultRowHeight="13.5"/>
  <cols>
    <col min="1" max="1" width="19.375" customWidth="1"/>
    <col min="2" max="2" width="9.25" customWidth="1"/>
    <col min="3" max="5" width="9.25" style="26" customWidth="1"/>
    <col min="6" max="13" width="9.25" customWidth="1"/>
    <col min="14" max="23" width="9" style="26"/>
    <col min="255" max="255" width="11.25" customWidth="1"/>
    <col min="256" max="256" width="7.25" customWidth="1"/>
    <col min="258" max="258" width="9.75" customWidth="1"/>
    <col min="259" max="259" width="8.625" customWidth="1"/>
    <col min="260" max="260" width="8.125" customWidth="1"/>
    <col min="262" max="262" width="8.25" customWidth="1"/>
    <col min="265" max="265" width="7.125" customWidth="1"/>
    <col min="266" max="266" width="8.125" customWidth="1"/>
    <col min="267" max="267" width="9.25" customWidth="1"/>
    <col min="268" max="268" width="8.5" customWidth="1"/>
    <col min="269" max="269" width="7.75" customWidth="1"/>
    <col min="511" max="511" width="11.25" customWidth="1"/>
    <col min="512" max="512" width="7.25" customWidth="1"/>
    <col min="514" max="514" width="9.75" customWidth="1"/>
    <col min="515" max="515" width="8.625" customWidth="1"/>
    <col min="516" max="516" width="8.125" customWidth="1"/>
    <col min="518" max="518" width="8.25" customWidth="1"/>
    <col min="521" max="521" width="7.125" customWidth="1"/>
    <col min="522" max="522" width="8.125" customWidth="1"/>
    <col min="523" max="523" width="9.25" customWidth="1"/>
    <col min="524" max="524" width="8.5" customWidth="1"/>
    <col min="525" max="525" width="7.75" customWidth="1"/>
    <col min="767" max="767" width="11.25" customWidth="1"/>
    <col min="768" max="768" width="7.25" customWidth="1"/>
    <col min="770" max="770" width="9.75" customWidth="1"/>
    <col min="771" max="771" width="8.625" customWidth="1"/>
    <col min="772" max="772" width="8.125" customWidth="1"/>
    <col min="774" max="774" width="8.25" customWidth="1"/>
    <col min="777" max="777" width="7.125" customWidth="1"/>
    <col min="778" max="778" width="8.125" customWidth="1"/>
    <col min="779" max="779" width="9.25" customWidth="1"/>
    <col min="780" max="780" width="8.5" customWidth="1"/>
    <col min="781" max="781" width="7.75" customWidth="1"/>
    <col min="1023" max="1023" width="11.25" customWidth="1"/>
    <col min="1024" max="1024" width="7.25" customWidth="1"/>
    <col min="1026" max="1026" width="9.75" customWidth="1"/>
    <col min="1027" max="1027" width="8.625" customWidth="1"/>
    <col min="1028" max="1028" width="8.125" customWidth="1"/>
    <col min="1030" max="1030" width="8.25" customWidth="1"/>
    <col min="1033" max="1033" width="7.125" customWidth="1"/>
    <col min="1034" max="1034" width="8.125" customWidth="1"/>
    <col min="1035" max="1035" width="9.25" customWidth="1"/>
    <col min="1036" max="1036" width="8.5" customWidth="1"/>
    <col min="1037" max="1037" width="7.75" customWidth="1"/>
    <col min="1279" max="1279" width="11.25" customWidth="1"/>
    <col min="1280" max="1280" width="7.25" customWidth="1"/>
    <col min="1282" max="1282" width="9.75" customWidth="1"/>
    <col min="1283" max="1283" width="8.625" customWidth="1"/>
    <col min="1284" max="1284" width="8.125" customWidth="1"/>
    <col min="1286" max="1286" width="8.25" customWidth="1"/>
    <col min="1289" max="1289" width="7.125" customWidth="1"/>
    <col min="1290" max="1290" width="8.125" customWidth="1"/>
    <col min="1291" max="1291" width="9.25" customWidth="1"/>
    <col min="1292" max="1292" width="8.5" customWidth="1"/>
    <col min="1293" max="1293" width="7.75" customWidth="1"/>
    <col min="1535" max="1535" width="11.25" customWidth="1"/>
    <col min="1536" max="1536" width="7.25" customWidth="1"/>
    <col min="1538" max="1538" width="9.75" customWidth="1"/>
    <col min="1539" max="1539" width="8.625" customWidth="1"/>
    <col min="1540" max="1540" width="8.125" customWidth="1"/>
    <col min="1542" max="1542" width="8.25" customWidth="1"/>
    <col min="1545" max="1545" width="7.125" customWidth="1"/>
    <col min="1546" max="1546" width="8.125" customWidth="1"/>
    <col min="1547" max="1547" width="9.25" customWidth="1"/>
    <col min="1548" max="1548" width="8.5" customWidth="1"/>
    <col min="1549" max="1549" width="7.75" customWidth="1"/>
    <col min="1791" max="1791" width="11.25" customWidth="1"/>
    <col min="1792" max="1792" width="7.25" customWidth="1"/>
    <col min="1794" max="1794" width="9.75" customWidth="1"/>
    <col min="1795" max="1795" width="8.625" customWidth="1"/>
    <col min="1796" max="1796" width="8.125" customWidth="1"/>
    <col min="1798" max="1798" width="8.25" customWidth="1"/>
    <col min="1801" max="1801" width="7.125" customWidth="1"/>
    <col min="1802" max="1802" width="8.125" customWidth="1"/>
    <col min="1803" max="1803" width="9.25" customWidth="1"/>
    <col min="1804" max="1804" width="8.5" customWidth="1"/>
    <col min="1805" max="1805" width="7.75" customWidth="1"/>
    <col min="2047" max="2047" width="11.25" customWidth="1"/>
    <col min="2048" max="2048" width="7.25" customWidth="1"/>
    <col min="2050" max="2050" width="9.75" customWidth="1"/>
    <col min="2051" max="2051" width="8.625" customWidth="1"/>
    <col min="2052" max="2052" width="8.125" customWidth="1"/>
    <col min="2054" max="2054" width="8.25" customWidth="1"/>
    <col min="2057" max="2057" width="7.125" customWidth="1"/>
    <col min="2058" max="2058" width="8.125" customWidth="1"/>
    <col min="2059" max="2059" width="9.25" customWidth="1"/>
    <col min="2060" max="2060" width="8.5" customWidth="1"/>
    <col min="2061" max="2061" width="7.75" customWidth="1"/>
    <col min="2303" max="2303" width="11.25" customWidth="1"/>
    <col min="2304" max="2304" width="7.25" customWidth="1"/>
    <col min="2306" max="2306" width="9.75" customWidth="1"/>
    <col min="2307" max="2307" width="8.625" customWidth="1"/>
    <col min="2308" max="2308" width="8.125" customWidth="1"/>
    <col min="2310" max="2310" width="8.25" customWidth="1"/>
    <col min="2313" max="2313" width="7.125" customWidth="1"/>
    <col min="2314" max="2314" width="8.125" customWidth="1"/>
    <col min="2315" max="2315" width="9.25" customWidth="1"/>
    <col min="2316" max="2316" width="8.5" customWidth="1"/>
    <col min="2317" max="2317" width="7.75" customWidth="1"/>
    <col min="2559" max="2559" width="11.25" customWidth="1"/>
    <col min="2560" max="2560" width="7.25" customWidth="1"/>
    <col min="2562" max="2562" width="9.75" customWidth="1"/>
    <col min="2563" max="2563" width="8.625" customWidth="1"/>
    <col min="2564" max="2564" width="8.125" customWidth="1"/>
    <col min="2566" max="2566" width="8.25" customWidth="1"/>
    <col min="2569" max="2569" width="7.125" customWidth="1"/>
    <col min="2570" max="2570" width="8.125" customWidth="1"/>
    <col min="2571" max="2571" width="9.25" customWidth="1"/>
    <col min="2572" max="2572" width="8.5" customWidth="1"/>
    <col min="2573" max="2573" width="7.75" customWidth="1"/>
    <col min="2815" max="2815" width="11.25" customWidth="1"/>
    <col min="2816" max="2816" width="7.25" customWidth="1"/>
    <col min="2818" max="2818" width="9.75" customWidth="1"/>
    <col min="2819" max="2819" width="8.625" customWidth="1"/>
    <col min="2820" max="2820" width="8.125" customWidth="1"/>
    <col min="2822" max="2822" width="8.25" customWidth="1"/>
    <col min="2825" max="2825" width="7.125" customWidth="1"/>
    <col min="2826" max="2826" width="8.125" customWidth="1"/>
    <col min="2827" max="2827" width="9.25" customWidth="1"/>
    <col min="2828" max="2828" width="8.5" customWidth="1"/>
    <col min="2829" max="2829" width="7.75" customWidth="1"/>
    <col min="3071" max="3071" width="11.25" customWidth="1"/>
    <col min="3072" max="3072" width="7.25" customWidth="1"/>
    <col min="3074" max="3074" width="9.75" customWidth="1"/>
    <col min="3075" max="3075" width="8.625" customWidth="1"/>
    <col min="3076" max="3076" width="8.125" customWidth="1"/>
    <col min="3078" max="3078" width="8.25" customWidth="1"/>
    <col min="3081" max="3081" width="7.125" customWidth="1"/>
    <col min="3082" max="3082" width="8.125" customWidth="1"/>
    <col min="3083" max="3083" width="9.25" customWidth="1"/>
    <col min="3084" max="3084" width="8.5" customWidth="1"/>
    <col min="3085" max="3085" width="7.75" customWidth="1"/>
    <col min="3327" max="3327" width="11.25" customWidth="1"/>
    <col min="3328" max="3328" width="7.25" customWidth="1"/>
    <col min="3330" max="3330" width="9.75" customWidth="1"/>
    <col min="3331" max="3331" width="8.625" customWidth="1"/>
    <col min="3332" max="3332" width="8.125" customWidth="1"/>
    <col min="3334" max="3334" width="8.25" customWidth="1"/>
    <col min="3337" max="3337" width="7.125" customWidth="1"/>
    <col min="3338" max="3338" width="8.125" customWidth="1"/>
    <col min="3339" max="3339" width="9.25" customWidth="1"/>
    <col min="3340" max="3340" width="8.5" customWidth="1"/>
    <col min="3341" max="3341" width="7.75" customWidth="1"/>
    <col min="3583" max="3583" width="11.25" customWidth="1"/>
    <col min="3584" max="3584" width="7.25" customWidth="1"/>
    <col min="3586" max="3586" width="9.75" customWidth="1"/>
    <col min="3587" max="3587" width="8.625" customWidth="1"/>
    <col min="3588" max="3588" width="8.125" customWidth="1"/>
    <col min="3590" max="3590" width="8.25" customWidth="1"/>
    <col min="3593" max="3593" width="7.125" customWidth="1"/>
    <col min="3594" max="3594" width="8.125" customWidth="1"/>
    <col min="3595" max="3595" width="9.25" customWidth="1"/>
    <col min="3596" max="3596" width="8.5" customWidth="1"/>
    <col min="3597" max="3597" width="7.75" customWidth="1"/>
    <col min="3839" max="3839" width="11.25" customWidth="1"/>
    <col min="3840" max="3840" width="7.25" customWidth="1"/>
    <col min="3842" max="3842" width="9.75" customWidth="1"/>
    <col min="3843" max="3843" width="8.625" customWidth="1"/>
    <col min="3844" max="3844" width="8.125" customWidth="1"/>
    <col min="3846" max="3846" width="8.25" customWidth="1"/>
    <col min="3849" max="3849" width="7.125" customWidth="1"/>
    <col min="3850" max="3850" width="8.125" customWidth="1"/>
    <col min="3851" max="3851" width="9.25" customWidth="1"/>
    <col min="3852" max="3852" width="8.5" customWidth="1"/>
    <col min="3853" max="3853" width="7.75" customWidth="1"/>
    <col min="4095" max="4095" width="11.25" customWidth="1"/>
    <col min="4096" max="4096" width="7.25" customWidth="1"/>
    <col min="4098" max="4098" width="9.75" customWidth="1"/>
    <col min="4099" max="4099" width="8.625" customWidth="1"/>
    <col min="4100" max="4100" width="8.125" customWidth="1"/>
    <col min="4102" max="4102" width="8.25" customWidth="1"/>
    <col min="4105" max="4105" width="7.125" customWidth="1"/>
    <col min="4106" max="4106" width="8.125" customWidth="1"/>
    <col min="4107" max="4107" width="9.25" customWidth="1"/>
    <col min="4108" max="4108" width="8.5" customWidth="1"/>
    <col min="4109" max="4109" width="7.75" customWidth="1"/>
    <col min="4351" max="4351" width="11.25" customWidth="1"/>
    <col min="4352" max="4352" width="7.25" customWidth="1"/>
    <col min="4354" max="4354" width="9.75" customWidth="1"/>
    <col min="4355" max="4355" width="8.625" customWidth="1"/>
    <col min="4356" max="4356" width="8.125" customWidth="1"/>
    <col min="4358" max="4358" width="8.25" customWidth="1"/>
    <col min="4361" max="4361" width="7.125" customWidth="1"/>
    <col min="4362" max="4362" width="8.125" customWidth="1"/>
    <col min="4363" max="4363" width="9.25" customWidth="1"/>
    <col min="4364" max="4364" width="8.5" customWidth="1"/>
    <col min="4365" max="4365" width="7.75" customWidth="1"/>
    <col min="4607" max="4607" width="11.25" customWidth="1"/>
    <col min="4608" max="4608" width="7.25" customWidth="1"/>
    <col min="4610" max="4610" width="9.75" customWidth="1"/>
    <col min="4611" max="4611" width="8.625" customWidth="1"/>
    <col min="4612" max="4612" width="8.125" customWidth="1"/>
    <col min="4614" max="4614" width="8.25" customWidth="1"/>
    <col min="4617" max="4617" width="7.125" customWidth="1"/>
    <col min="4618" max="4618" width="8.125" customWidth="1"/>
    <col min="4619" max="4619" width="9.25" customWidth="1"/>
    <col min="4620" max="4620" width="8.5" customWidth="1"/>
    <col min="4621" max="4621" width="7.75" customWidth="1"/>
    <col min="4863" max="4863" width="11.25" customWidth="1"/>
    <col min="4864" max="4864" width="7.25" customWidth="1"/>
    <col min="4866" max="4866" width="9.75" customWidth="1"/>
    <col min="4867" max="4867" width="8.625" customWidth="1"/>
    <col min="4868" max="4868" width="8.125" customWidth="1"/>
    <col min="4870" max="4870" width="8.25" customWidth="1"/>
    <col min="4873" max="4873" width="7.125" customWidth="1"/>
    <col min="4874" max="4874" width="8.125" customWidth="1"/>
    <col min="4875" max="4875" width="9.25" customWidth="1"/>
    <col min="4876" max="4876" width="8.5" customWidth="1"/>
    <col min="4877" max="4877" width="7.75" customWidth="1"/>
    <col min="5119" max="5119" width="11.25" customWidth="1"/>
    <col min="5120" max="5120" width="7.25" customWidth="1"/>
    <col min="5122" max="5122" width="9.75" customWidth="1"/>
    <col min="5123" max="5123" width="8.625" customWidth="1"/>
    <col min="5124" max="5124" width="8.125" customWidth="1"/>
    <col min="5126" max="5126" width="8.25" customWidth="1"/>
    <col min="5129" max="5129" width="7.125" customWidth="1"/>
    <col min="5130" max="5130" width="8.125" customWidth="1"/>
    <col min="5131" max="5131" width="9.25" customWidth="1"/>
    <col min="5132" max="5132" width="8.5" customWidth="1"/>
    <col min="5133" max="5133" width="7.75" customWidth="1"/>
    <col min="5375" max="5375" width="11.25" customWidth="1"/>
    <col min="5376" max="5376" width="7.25" customWidth="1"/>
    <col min="5378" max="5378" width="9.75" customWidth="1"/>
    <col min="5379" max="5379" width="8.625" customWidth="1"/>
    <col min="5380" max="5380" width="8.125" customWidth="1"/>
    <col min="5382" max="5382" width="8.25" customWidth="1"/>
    <col min="5385" max="5385" width="7.125" customWidth="1"/>
    <col min="5386" max="5386" width="8.125" customWidth="1"/>
    <col min="5387" max="5387" width="9.25" customWidth="1"/>
    <col min="5388" max="5388" width="8.5" customWidth="1"/>
    <col min="5389" max="5389" width="7.75" customWidth="1"/>
    <col min="5631" max="5631" width="11.25" customWidth="1"/>
    <col min="5632" max="5632" width="7.25" customWidth="1"/>
    <col min="5634" max="5634" width="9.75" customWidth="1"/>
    <col min="5635" max="5635" width="8.625" customWidth="1"/>
    <col min="5636" max="5636" width="8.125" customWidth="1"/>
    <col min="5638" max="5638" width="8.25" customWidth="1"/>
    <col min="5641" max="5641" width="7.125" customWidth="1"/>
    <col min="5642" max="5642" width="8.125" customWidth="1"/>
    <col min="5643" max="5643" width="9.25" customWidth="1"/>
    <col min="5644" max="5644" width="8.5" customWidth="1"/>
    <col min="5645" max="5645" width="7.75" customWidth="1"/>
    <col min="5887" max="5887" width="11.25" customWidth="1"/>
    <col min="5888" max="5888" width="7.25" customWidth="1"/>
    <col min="5890" max="5890" width="9.75" customWidth="1"/>
    <col min="5891" max="5891" width="8.625" customWidth="1"/>
    <col min="5892" max="5892" width="8.125" customWidth="1"/>
    <col min="5894" max="5894" width="8.25" customWidth="1"/>
    <col min="5897" max="5897" width="7.125" customWidth="1"/>
    <col min="5898" max="5898" width="8.125" customWidth="1"/>
    <col min="5899" max="5899" width="9.25" customWidth="1"/>
    <col min="5900" max="5900" width="8.5" customWidth="1"/>
    <col min="5901" max="5901" width="7.75" customWidth="1"/>
    <col min="6143" max="6143" width="11.25" customWidth="1"/>
    <col min="6144" max="6144" width="7.25" customWidth="1"/>
    <col min="6146" max="6146" width="9.75" customWidth="1"/>
    <col min="6147" max="6147" width="8.625" customWidth="1"/>
    <col min="6148" max="6148" width="8.125" customWidth="1"/>
    <col min="6150" max="6150" width="8.25" customWidth="1"/>
    <col min="6153" max="6153" width="7.125" customWidth="1"/>
    <col min="6154" max="6154" width="8.125" customWidth="1"/>
    <col min="6155" max="6155" width="9.25" customWidth="1"/>
    <col min="6156" max="6156" width="8.5" customWidth="1"/>
    <col min="6157" max="6157" width="7.75" customWidth="1"/>
    <col min="6399" max="6399" width="11.25" customWidth="1"/>
    <col min="6400" max="6400" width="7.25" customWidth="1"/>
    <col min="6402" max="6402" width="9.75" customWidth="1"/>
    <col min="6403" max="6403" width="8.625" customWidth="1"/>
    <col min="6404" max="6404" width="8.125" customWidth="1"/>
    <col min="6406" max="6406" width="8.25" customWidth="1"/>
    <col min="6409" max="6409" width="7.125" customWidth="1"/>
    <col min="6410" max="6410" width="8.125" customWidth="1"/>
    <col min="6411" max="6411" width="9.25" customWidth="1"/>
    <col min="6412" max="6412" width="8.5" customWidth="1"/>
    <col min="6413" max="6413" width="7.75" customWidth="1"/>
    <col min="6655" max="6655" width="11.25" customWidth="1"/>
    <col min="6656" max="6656" width="7.25" customWidth="1"/>
    <col min="6658" max="6658" width="9.75" customWidth="1"/>
    <col min="6659" max="6659" width="8.625" customWidth="1"/>
    <col min="6660" max="6660" width="8.125" customWidth="1"/>
    <col min="6662" max="6662" width="8.25" customWidth="1"/>
    <col min="6665" max="6665" width="7.125" customWidth="1"/>
    <col min="6666" max="6666" width="8.125" customWidth="1"/>
    <col min="6667" max="6667" width="9.25" customWidth="1"/>
    <col min="6668" max="6668" width="8.5" customWidth="1"/>
    <col min="6669" max="6669" width="7.75" customWidth="1"/>
    <col min="6911" max="6911" width="11.25" customWidth="1"/>
    <col min="6912" max="6912" width="7.25" customWidth="1"/>
    <col min="6914" max="6914" width="9.75" customWidth="1"/>
    <col min="6915" max="6915" width="8.625" customWidth="1"/>
    <col min="6916" max="6916" width="8.125" customWidth="1"/>
    <col min="6918" max="6918" width="8.25" customWidth="1"/>
    <col min="6921" max="6921" width="7.125" customWidth="1"/>
    <col min="6922" max="6922" width="8.125" customWidth="1"/>
    <col min="6923" max="6923" width="9.25" customWidth="1"/>
    <col min="6924" max="6924" width="8.5" customWidth="1"/>
    <col min="6925" max="6925" width="7.75" customWidth="1"/>
    <col min="7167" max="7167" width="11.25" customWidth="1"/>
    <col min="7168" max="7168" width="7.25" customWidth="1"/>
    <col min="7170" max="7170" width="9.75" customWidth="1"/>
    <col min="7171" max="7171" width="8.625" customWidth="1"/>
    <col min="7172" max="7172" width="8.125" customWidth="1"/>
    <col min="7174" max="7174" width="8.25" customWidth="1"/>
    <col min="7177" max="7177" width="7.125" customWidth="1"/>
    <col min="7178" max="7178" width="8.125" customWidth="1"/>
    <col min="7179" max="7179" width="9.25" customWidth="1"/>
    <col min="7180" max="7180" width="8.5" customWidth="1"/>
    <col min="7181" max="7181" width="7.75" customWidth="1"/>
    <col min="7423" max="7423" width="11.25" customWidth="1"/>
    <col min="7424" max="7424" width="7.25" customWidth="1"/>
    <col min="7426" max="7426" width="9.75" customWidth="1"/>
    <col min="7427" max="7427" width="8.625" customWidth="1"/>
    <col min="7428" max="7428" width="8.125" customWidth="1"/>
    <col min="7430" max="7430" width="8.25" customWidth="1"/>
    <col min="7433" max="7433" width="7.125" customWidth="1"/>
    <col min="7434" max="7434" width="8.125" customWidth="1"/>
    <col min="7435" max="7435" width="9.25" customWidth="1"/>
    <col min="7436" max="7436" width="8.5" customWidth="1"/>
    <col min="7437" max="7437" width="7.75" customWidth="1"/>
    <col min="7679" max="7679" width="11.25" customWidth="1"/>
    <col min="7680" max="7680" width="7.25" customWidth="1"/>
    <col min="7682" max="7682" width="9.75" customWidth="1"/>
    <col min="7683" max="7683" width="8.625" customWidth="1"/>
    <col min="7684" max="7684" width="8.125" customWidth="1"/>
    <col min="7686" max="7686" width="8.25" customWidth="1"/>
    <col min="7689" max="7689" width="7.125" customWidth="1"/>
    <col min="7690" max="7690" width="8.125" customWidth="1"/>
    <col min="7691" max="7691" width="9.25" customWidth="1"/>
    <col min="7692" max="7692" width="8.5" customWidth="1"/>
    <col min="7693" max="7693" width="7.75" customWidth="1"/>
    <col min="7935" max="7935" width="11.25" customWidth="1"/>
    <col min="7936" max="7936" width="7.25" customWidth="1"/>
    <col min="7938" max="7938" width="9.75" customWidth="1"/>
    <col min="7939" max="7939" width="8.625" customWidth="1"/>
    <col min="7940" max="7940" width="8.125" customWidth="1"/>
    <col min="7942" max="7942" width="8.25" customWidth="1"/>
    <col min="7945" max="7945" width="7.125" customWidth="1"/>
    <col min="7946" max="7946" width="8.125" customWidth="1"/>
    <col min="7947" max="7947" width="9.25" customWidth="1"/>
    <col min="7948" max="7948" width="8.5" customWidth="1"/>
    <col min="7949" max="7949" width="7.75" customWidth="1"/>
    <col min="8191" max="8191" width="11.25" customWidth="1"/>
    <col min="8192" max="8192" width="7.25" customWidth="1"/>
    <col min="8194" max="8194" width="9.75" customWidth="1"/>
    <col min="8195" max="8195" width="8.625" customWidth="1"/>
    <col min="8196" max="8196" width="8.125" customWidth="1"/>
    <col min="8198" max="8198" width="8.25" customWidth="1"/>
    <col min="8201" max="8201" width="7.125" customWidth="1"/>
    <col min="8202" max="8202" width="8.125" customWidth="1"/>
    <col min="8203" max="8203" width="9.25" customWidth="1"/>
    <col min="8204" max="8204" width="8.5" customWidth="1"/>
    <col min="8205" max="8205" width="7.75" customWidth="1"/>
    <col min="8447" max="8447" width="11.25" customWidth="1"/>
    <col min="8448" max="8448" width="7.25" customWidth="1"/>
    <col min="8450" max="8450" width="9.75" customWidth="1"/>
    <col min="8451" max="8451" width="8.625" customWidth="1"/>
    <col min="8452" max="8452" width="8.125" customWidth="1"/>
    <col min="8454" max="8454" width="8.25" customWidth="1"/>
    <col min="8457" max="8457" width="7.125" customWidth="1"/>
    <col min="8458" max="8458" width="8.125" customWidth="1"/>
    <col min="8459" max="8459" width="9.25" customWidth="1"/>
    <col min="8460" max="8460" width="8.5" customWidth="1"/>
    <col min="8461" max="8461" width="7.75" customWidth="1"/>
    <col min="8703" max="8703" width="11.25" customWidth="1"/>
    <col min="8704" max="8704" width="7.25" customWidth="1"/>
    <col min="8706" max="8706" width="9.75" customWidth="1"/>
    <col min="8707" max="8707" width="8.625" customWidth="1"/>
    <col min="8708" max="8708" width="8.125" customWidth="1"/>
    <col min="8710" max="8710" width="8.25" customWidth="1"/>
    <col min="8713" max="8713" width="7.125" customWidth="1"/>
    <col min="8714" max="8714" width="8.125" customWidth="1"/>
    <col min="8715" max="8715" width="9.25" customWidth="1"/>
    <col min="8716" max="8716" width="8.5" customWidth="1"/>
    <col min="8717" max="8717" width="7.75" customWidth="1"/>
    <col min="8959" max="8959" width="11.25" customWidth="1"/>
    <col min="8960" max="8960" width="7.25" customWidth="1"/>
    <col min="8962" max="8962" width="9.75" customWidth="1"/>
    <col min="8963" max="8963" width="8.625" customWidth="1"/>
    <col min="8964" max="8964" width="8.125" customWidth="1"/>
    <col min="8966" max="8966" width="8.25" customWidth="1"/>
    <col min="8969" max="8969" width="7.125" customWidth="1"/>
    <col min="8970" max="8970" width="8.125" customWidth="1"/>
    <col min="8971" max="8971" width="9.25" customWidth="1"/>
    <col min="8972" max="8972" width="8.5" customWidth="1"/>
    <col min="8973" max="8973" width="7.75" customWidth="1"/>
    <col min="9215" max="9215" width="11.25" customWidth="1"/>
    <col min="9216" max="9216" width="7.25" customWidth="1"/>
    <col min="9218" max="9218" width="9.75" customWidth="1"/>
    <col min="9219" max="9219" width="8.625" customWidth="1"/>
    <col min="9220" max="9220" width="8.125" customWidth="1"/>
    <col min="9222" max="9222" width="8.25" customWidth="1"/>
    <col min="9225" max="9225" width="7.125" customWidth="1"/>
    <col min="9226" max="9226" width="8.125" customWidth="1"/>
    <col min="9227" max="9227" width="9.25" customWidth="1"/>
    <col min="9228" max="9228" width="8.5" customWidth="1"/>
    <col min="9229" max="9229" width="7.75" customWidth="1"/>
    <col min="9471" max="9471" width="11.25" customWidth="1"/>
    <col min="9472" max="9472" width="7.25" customWidth="1"/>
    <col min="9474" max="9474" width="9.75" customWidth="1"/>
    <col min="9475" max="9475" width="8.625" customWidth="1"/>
    <col min="9476" max="9476" width="8.125" customWidth="1"/>
    <col min="9478" max="9478" width="8.25" customWidth="1"/>
    <col min="9481" max="9481" width="7.125" customWidth="1"/>
    <col min="9482" max="9482" width="8.125" customWidth="1"/>
    <col min="9483" max="9483" width="9.25" customWidth="1"/>
    <col min="9484" max="9484" width="8.5" customWidth="1"/>
    <col min="9485" max="9485" width="7.75" customWidth="1"/>
    <col min="9727" max="9727" width="11.25" customWidth="1"/>
    <col min="9728" max="9728" width="7.25" customWidth="1"/>
    <col min="9730" max="9730" width="9.75" customWidth="1"/>
    <col min="9731" max="9731" width="8.625" customWidth="1"/>
    <col min="9732" max="9732" width="8.125" customWidth="1"/>
    <col min="9734" max="9734" width="8.25" customWidth="1"/>
    <col min="9737" max="9737" width="7.125" customWidth="1"/>
    <col min="9738" max="9738" width="8.125" customWidth="1"/>
    <col min="9739" max="9739" width="9.25" customWidth="1"/>
    <col min="9740" max="9740" width="8.5" customWidth="1"/>
    <col min="9741" max="9741" width="7.75" customWidth="1"/>
    <col min="9983" max="9983" width="11.25" customWidth="1"/>
    <col min="9984" max="9984" width="7.25" customWidth="1"/>
    <col min="9986" max="9986" width="9.75" customWidth="1"/>
    <col min="9987" max="9987" width="8.625" customWidth="1"/>
    <col min="9988" max="9988" width="8.125" customWidth="1"/>
    <col min="9990" max="9990" width="8.25" customWidth="1"/>
    <col min="9993" max="9993" width="7.125" customWidth="1"/>
    <col min="9994" max="9994" width="8.125" customWidth="1"/>
    <col min="9995" max="9995" width="9.25" customWidth="1"/>
    <col min="9996" max="9996" width="8.5" customWidth="1"/>
    <col min="9997" max="9997" width="7.75" customWidth="1"/>
    <col min="10239" max="10239" width="11.25" customWidth="1"/>
    <col min="10240" max="10240" width="7.25" customWidth="1"/>
    <col min="10242" max="10242" width="9.75" customWidth="1"/>
    <col min="10243" max="10243" width="8.625" customWidth="1"/>
    <col min="10244" max="10244" width="8.125" customWidth="1"/>
    <col min="10246" max="10246" width="8.25" customWidth="1"/>
    <col min="10249" max="10249" width="7.125" customWidth="1"/>
    <col min="10250" max="10250" width="8.125" customWidth="1"/>
    <col min="10251" max="10251" width="9.25" customWidth="1"/>
    <col min="10252" max="10252" width="8.5" customWidth="1"/>
    <col min="10253" max="10253" width="7.75" customWidth="1"/>
    <col min="10495" max="10495" width="11.25" customWidth="1"/>
    <col min="10496" max="10496" width="7.25" customWidth="1"/>
    <col min="10498" max="10498" width="9.75" customWidth="1"/>
    <col min="10499" max="10499" width="8.625" customWidth="1"/>
    <col min="10500" max="10500" width="8.125" customWidth="1"/>
    <col min="10502" max="10502" width="8.25" customWidth="1"/>
    <col min="10505" max="10505" width="7.125" customWidth="1"/>
    <col min="10506" max="10506" width="8.125" customWidth="1"/>
    <col min="10507" max="10507" width="9.25" customWidth="1"/>
    <col min="10508" max="10508" width="8.5" customWidth="1"/>
    <col min="10509" max="10509" width="7.75" customWidth="1"/>
    <col min="10751" max="10751" width="11.25" customWidth="1"/>
    <col min="10752" max="10752" width="7.25" customWidth="1"/>
    <col min="10754" max="10754" width="9.75" customWidth="1"/>
    <col min="10755" max="10755" width="8.625" customWidth="1"/>
    <col min="10756" max="10756" width="8.125" customWidth="1"/>
    <col min="10758" max="10758" width="8.25" customWidth="1"/>
    <col min="10761" max="10761" width="7.125" customWidth="1"/>
    <col min="10762" max="10762" width="8.125" customWidth="1"/>
    <col min="10763" max="10763" width="9.25" customWidth="1"/>
    <col min="10764" max="10764" width="8.5" customWidth="1"/>
    <col min="10765" max="10765" width="7.75" customWidth="1"/>
    <col min="11007" max="11007" width="11.25" customWidth="1"/>
    <col min="11008" max="11008" width="7.25" customWidth="1"/>
    <col min="11010" max="11010" width="9.75" customWidth="1"/>
    <col min="11011" max="11011" width="8.625" customWidth="1"/>
    <col min="11012" max="11012" width="8.125" customWidth="1"/>
    <col min="11014" max="11014" width="8.25" customWidth="1"/>
    <col min="11017" max="11017" width="7.125" customWidth="1"/>
    <col min="11018" max="11018" width="8.125" customWidth="1"/>
    <col min="11019" max="11019" width="9.25" customWidth="1"/>
    <col min="11020" max="11020" width="8.5" customWidth="1"/>
    <col min="11021" max="11021" width="7.75" customWidth="1"/>
    <col min="11263" max="11263" width="11.25" customWidth="1"/>
    <col min="11264" max="11264" width="7.25" customWidth="1"/>
    <col min="11266" max="11266" width="9.75" customWidth="1"/>
    <col min="11267" max="11267" width="8.625" customWidth="1"/>
    <col min="11268" max="11268" width="8.125" customWidth="1"/>
    <col min="11270" max="11270" width="8.25" customWidth="1"/>
    <col min="11273" max="11273" width="7.125" customWidth="1"/>
    <col min="11274" max="11274" width="8.125" customWidth="1"/>
    <col min="11275" max="11275" width="9.25" customWidth="1"/>
    <col min="11276" max="11276" width="8.5" customWidth="1"/>
    <col min="11277" max="11277" width="7.75" customWidth="1"/>
    <col min="11519" max="11519" width="11.25" customWidth="1"/>
    <col min="11520" max="11520" width="7.25" customWidth="1"/>
    <col min="11522" max="11522" width="9.75" customWidth="1"/>
    <col min="11523" max="11523" width="8.625" customWidth="1"/>
    <col min="11524" max="11524" width="8.125" customWidth="1"/>
    <col min="11526" max="11526" width="8.25" customWidth="1"/>
    <col min="11529" max="11529" width="7.125" customWidth="1"/>
    <col min="11530" max="11530" width="8.125" customWidth="1"/>
    <col min="11531" max="11531" width="9.25" customWidth="1"/>
    <col min="11532" max="11532" width="8.5" customWidth="1"/>
    <col min="11533" max="11533" width="7.75" customWidth="1"/>
    <col min="11775" max="11775" width="11.25" customWidth="1"/>
    <col min="11776" max="11776" width="7.25" customWidth="1"/>
    <col min="11778" max="11778" width="9.75" customWidth="1"/>
    <col min="11779" max="11779" width="8.625" customWidth="1"/>
    <col min="11780" max="11780" width="8.125" customWidth="1"/>
    <col min="11782" max="11782" width="8.25" customWidth="1"/>
    <col min="11785" max="11785" width="7.125" customWidth="1"/>
    <col min="11786" max="11786" width="8.125" customWidth="1"/>
    <col min="11787" max="11787" width="9.25" customWidth="1"/>
    <col min="11788" max="11788" width="8.5" customWidth="1"/>
    <col min="11789" max="11789" width="7.75" customWidth="1"/>
    <col min="12031" max="12031" width="11.25" customWidth="1"/>
    <col min="12032" max="12032" width="7.25" customWidth="1"/>
    <col min="12034" max="12034" width="9.75" customWidth="1"/>
    <col min="12035" max="12035" width="8.625" customWidth="1"/>
    <col min="12036" max="12036" width="8.125" customWidth="1"/>
    <col min="12038" max="12038" width="8.25" customWidth="1"/>
    <col min="12041" max="12041" width="7.125" customWidth="1"/>
    <col min="12042" max="12042" width="8.125" customWidth="1"/>
    <col min="12043" max="12043" width="9.25" customWidth="1"/>
    <col min="12044" max="12044" width="8.5" customWidth="1"/>
    <col min="12045" max="12045" width="7.75" customWidth="1"/>
    <col min="12287" max="12287" width="11.25" customWidth="1"/>
    <col min="12288" max="12288" width="7.25" customWidth="1"/>
    <col min="12290" max="12290" width="9.75" customWidth="1"/>
    <col min="12291" max="12291" width="8.625" customWidth="1"/>
    <col min="12292" max="12292" width="8.125" customWidth="1"/>
    <col min="12294" max="12294" width="8.25" customWidth="1"/>
    <col min="12297" max="12297" width="7.125" customWidth="1"/>
    <col min="12298" max="12298" width="8.125" customWidth="1"/>
    <col min="12299" max="12299" width="9.25" customWidth="1"/>
    <col min="12300" max="12300" width="8.5" customWidth="1"/>
    <col min="12301" max="12301" width="7.75" customWidth="1"/>
    <col min="12543" max="12543" width="11.25" customWidth="1"/>
    <col min="12544" max="12544" width="7.25" customWidth="1"/>
    <col min="12546" max="12546" width="9.75" customWidth="1"/>
    <col min="12547" max="12547" width="8.625" customWidth="1"/>
    <col min="12548" max="12548" width="8.125" customWidth="1"/>
    <col min="12550" max="12550" width="8.25" customWidth="1"/>
    <col min="12553" max="12553" width="7.125" customWidth="1"/>
    <col min="12554" max="12554" width="8.125" customWidth="1"/>
    <col min="12555" max="12555" width="9.25" customWidth="1"/>
    <col min="12556" max="12556" width="8.5" customWidth="1"/>
    <col min="12557" max="12557" width="7.75" customWidth="1"/>
    <col min="12799" max="12799" width="11.25" customWidth="1"/>
    <col min="12800" max="12800" width="7.25" customWidth="1"/>
    <col min="12802" max="12802" width="9.75" customWidth="1"/>
    <col min="12803" max="12803" width="8.625" customWidth="1"/>
    <col min="12804" max="12804" width="8.125" customWidth="1"/>
    <col min="12806" max="12806" width="8.25" customWidth="1"/>
    <col min="12809" max="12809" width="7.125" customWidth="1"/>
    <col min="12810" max="12810" width="8.125" customWidth="1"/>
    <col min="12811" max="12811" width="9.25" customWidth="1"/>
    <col min="12812" max="12812" width="8.5" customWidth="1"/>
    <col min="12813" max="12813" width="7.75" customWidth="1"/>
    <col min="13055" max="13055" width="11.25" customWidth="1"/>
    <col min="13056" max="13056" width="7.25" customWidth="1"/>
    <col min="13058" max="13058" width="9.75" customWidth="1"/>
    <col min="13059" max="13059" width="8.625" customWidth="1"/>
    <col min="13060" max="13060" width="8.125" customWidth="1"/>
    <col min="13062" max="13062" width="8.25" customWidth="1"/>
    <col min="13065" max="13065" width="7.125" customWidth="1"/>
    <col min="13066" max="13066" width="8.125" customWidth="1"/>
    <col min="13067" max="13067" width="9.25" customWidth="1"/>
    <col min="13068" max="13068" width="8.5" customWidth="1"/>
    <col min="13069" max="13069" width="7.75" customWidth="1"/>
    <col min="13311" max="13311" width="11.25" customWidth="1"/>
    <col min="13312" max="13312" width="7.25" customWidth="1"/>
    <col min="13314" max="13314" width="9.75" customWidth="1"/>
    <col min="13315" max="13315" width="8.625" customWidth="1"/>
    <col min="13316" max="13316" width="8.125" customWidth="1"/>
    <col min="13318" max="13318" width="8.25" customWidth="1"/>
    <col min="13321" max="13321" width="7.125" customWidth="1"/>
    <col min="13322" max="13322" width="8.125" customWidth="1"/>
    <col min="13323" max="13323" width="9.25" customWidth="1"/>
    <col min="13324" max="13324" width="8.5" customWidth="1"/>
    <col min="13325" max="13325" width="7.75" customWidth="1"/>
    <col min="13567" max="13567" width="11.25" customWidth="1"/>
    <col min="13568" max="13568" width="7.25" customWidth="1"/>
    <col min="13570" max="13570" width="9.75" customWidth="1"/>
    <col min="13571" max="13571" width="8.625" customWidth="1"/>
    <col min="13572" max="13572" width="8.125" customWidth="1"/>
    <col min="13574" max="13574" width="8.25" customWidth="1"/>
    <col min="13577" max="13577" width="7.125" customWidth="1"/>
    <col min="13578" max="13578" width="8.125" customWidth="1"/>
    <col min="13579" max="13579" width="9.25" customWidth="1"/>
    <col min="13580" max="13580" width="8.5" customWidth="1"/>
    <col min="13581" max="13581" width="7.75" customWidth="1"/>
    <col min="13823" max="13823" width="11.25" customWidth="1"/>
    <col min="13824" max="13824" width="7.25" customWidth="1"/>
    <col min="13826" max="13826" width="9.75" customWidth="1"/>
    <col min="13827" max="13827" width="8.625" customWidth="1"/>
    <col min="13828" max="13828" width="8.125" customWidth="1"/>
    <col min="13830" max="13830" width="8.25" customWidth="1"/>
    <col min="13833" max="13833" width="7.125" customWidth="1"/>
    <col min="13834" max="13834" width="8.125" customWidth="1"/>
    <col min="13835" max="13835" width="9.25" customWidth="1"/>
    <col min="13836" max="13836" width="8.5" customWidth="1"/>
    <col min="13837" max="13837" width="7.75" customWidth="1"/>
    <col min="14079" max="14079" width="11.25" customWidth="1"/>
    <col min="14080" max="14080" width="7.25" customWidth="1"/>
    <col min="14082" max="14082" width="9.75" customWidth="1"/>
    <col min="14083" max="14083" width="8.625" customWidth="1"/>
    <col min="14084" max="14084" width="8.125" customWidth="1"/>
    <col min="14086" max="14086" width="8.25" customWidth="1"/>
    <col min="14089" max="14089" width="7.125" customWidth="1"/>
    <col min="14090" max="14090" width="8.125" customWidth="1"/>
    <col min="14091" max="14091" width="9.25" customWidth="1"/>
    <col min="14092" max="14092" width="8.5" customWidth="1"/>
    <col min="14093" max="14093" width="7.75" customWidth="1"/>
    <col min="14335" max="14335" width="11.25" customWidth="1"/>
    <col min="14336" max="14336" width="7.25" customWidth="1"/>
    <col min="14338" max="14338" width="9.75" customWidth="1"/>
    <col min="14339" max="14339" width="8.625" customWidth="1"/>
    <col min="14340" max="14340" width="8.125" customWidth="1"/>
    <col min="14342" max="14342" width="8.25" customWidth="1"/>
    <col min="14345" max="14345" width="7.125" customWidth="1"/>
    <col min="14346" max="14346" width="8.125" customWidth="1"/>
    <col min="14347" max="14347" width="9.25" customWidth="1"/>
    <col min="14348" max="14348" width="8.5" customWidth="1"/>
    <col min="14349" max="14349" width="7.75" customWidth="1"/>
    <col min="14591" max="14591" width="11.25" customWidth="1"/>
    <col min="14592" max="14592" width="7.25" customWidth="1"/>
    <col min="14594" max="14594" width="9.75" customWidth="1"/>
    <col min="14595" max="14595" width="8.625" customWidth="1"/>
    <col min="14596" max="14596" width="8.125" customWidth="1"/>
    <col min="14598" max="14598" width="8.25" customWidth="1"/>
    <col min="14601" max="14601" width="7.125" customWidth="1"/>
    <col min="14602" max="14602" width="8.125" customWidth="1"/>
    <col min="14603" max="14603" width="9.25" customWidth="1"/>
    <col min="14604" max="14604" width="8.5" customWidth="1"/>
    <col min="14605" max="14605" width="7.75" customWidth="1"/>
    <col min="14847" max="14847" width="11.25" customWidth="1"/>
    <col min="14848" max="14848" width="7.25" customWidth="1"/>
    <col min="14850" max="14850" width="9.75" customWidth="1"/>
    <col min="14851" max="14851" width="8.625" customWidth="1"/>
    <col min="14852" max="14852" width="8.125" customWidth="1"/>
    <col min="14854" max="14854" width="8.25" customWidth="1"/>
    <col min="14857" max="14857" width="7.125" customWidth="1"/>
    <col min="14858" max="14858" width="8.125" customWidth="1"/>
    <col min="14859" max="14859" width="9.25" customWidth="1"/>
    <col min="14860" max="14860" width="8.5" customWidth="1"/>
    <col min="14861" max="14861" width="7.75" customWidth="1"/>
    <col min="15103" max="15103" width="11.25" customWidth="1"/>
    <col min="15104" max="15104" width="7.25" customWidth="1"/>
    <col min="15106" max="15106" width="9.75" customWidth="1"/>
    <col min="15107" max="15107" width="8.625" customWidth="1"/>
    <col min="15108" max="15108" width="8.125" customWidth="1"/>
    <col min="15110" max="15110" width="8.25" customWidth="1"/>
    <col min="15113" max="15113" width="7.125" customWidth="1"/>
    <col min="15114" max="15114" width="8.125" customWidth="1"/>
    <col min="15115" max="15115" width="9.25" customWidth="1"/>
    <col min="15116" max="15116" width="8.5" customWidth="1"/>
    <col min="15117" max="15117" width="7.75" customWidth="1"/>
    <col min="15359" max="15359" width="11.25" customWidth="1"/>
    <col min="15360" max="15360" width="7.25" customWidth="1"/>
    <col min="15362" max="15362" width="9.75" customWidth="1"/>
    <col min="15363" max="15363" width="8.625" customWidth="1"/>
    <col min="15364" max="15364" width="8.125" customWidth="1"/>
    <col min="15366" max="15366" width="8.25" customWidth="1"/>
    <col min="15369" max="15369" width="7.125" customWidth="1"/>
    <col min="15370" max="15370" width="8.125" customWidth="1"/>
    <col min="15371" max="15371" width="9.25" customWidth="1"/>
    <col min="15372" max="15372" width="8.5" customWidth="1"/>
    <col min="15373" max="15373" width="7.75" customWidth="1"/>
    <col min="15615" max="15615" width="11.25" customWidth="1"/>
    <col min="15616" max="15616" width="7.25" customWidth="1"/>
    <col min="15618" max="15618" width="9.75" customWidth="1"/>
    <col min="15619" max="15619" width="8.625" customWidth="1"/>
    <col min="15620" max="15620" width="8.125" customWidth="1"/>
    <col min="15622" max="15622" width="8.25" customWidth="1"/>
    <col min="15625" max="15625" width="7.125" customWidth="1"/>
    <col min="15626" max="15626" width="8.125" customWidth="1"/>
    <col min="15627" max="15627" width="9.25" customWidth="1"/>
    <col min="15628" max="15628" width="8.5" customWidth="1"/>
    <col min="15629" max="15629" width="7.75" customWidth="1"/>
    <col min="15871" max="15871" width="11.25" customWidth="1"/>
    <col min="15872" max="15872" width="7.25" customWidth="1"/>
    <col min="15874" max="15874" width="9.75" customWidth="1"/>
    <col min="15875" max="15875" width="8.625" customWidth="1"/>
    <col min="15876" max="15876" width="8.125" customWidth="1"/>
    <col min="15878" max="15878" width="8.25" customWidth="1"/>
    <col min="15881" max="15881" width="7.125" customWidth="1"/>
    <col min="15882" max="15882" width="8.125" customWidth="1"/>
    <col min="15883" max="15883" width="9.25" customWidth="1"/>
    <col min="15884" max="15884" width="8.5" customWidth="1"/>
    <col min="15885" max="15885" width="7.75" customWidth="1"/>
    <col min="16127" max="16127" width="11.25" customWidth="1"/>
    <col min="16128" max="16128" width="7.25" customWidth="1"/>
    <col min="16130" max="16130" width="9.75" customWidth="1"/>
    <col min="16131" max="16131" width="8.625" customWidth="1"/>
    <col min="16132" max="16132" width="8.125" customWidth="1"/>
    <col min="16134" max="16134" width="8.25" customWidth="1"/>
    <col min="16137" max="16137" width="7.125" customWidth="1"/>
    <col min="16138" max="16138" width="8.125" customWidth="1"/>
    <col min="16139" max="16139" width="9.25" customWidth="1"/>
    <col min="16140" max="16140" width="8.5" customWidth="1"/>
    <col min="16141" max="16141" width="7.75" customWidth="1"/>
  </cols>
  <sheetData>
    <row r="1" spans="1:23" ht="28.5" customHeight="1">
      <c r="A1" s="54" t="s">
        <v>196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23" ht="1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56" t="s">
        <v>114</v>
      </c>
      <c r="M2" s="56"/>
    </row>
    <row r="3" spans="1:23" ht="13.5" customHeight="1">
      <c r="A3" s="55" t="s">
        <v>87</v>
      </c>
      <c r="B3" s="55" t="s">
        <v>88</v>
      </c>
      <c r="C3" s="55"/>
      <c r="D3" s="55"/>
      <c r="E3" s="55"/>
      <c r="F3" s="55" t="s">
        <v>89</v>
      </c>
      <c r="G3" s="55"/>
      <c r="H3" s="55" t="s">
        <v>90</v>
      </c>
      <c r="I3" s="55"/>
      <c r="J3" s="55" t="s">
        <v>91</v>
      </c>
      <c r="K3" s="55"/>
      <c r="L3" s="55"/>
      <c r="M3" s="55"/>
    </row>
    <row r="4" spans="1:23" s="26" customFormat="1" ht="18.75" customHeight="1">
      <c r="A4" s="55"/>
      <c r="B4" s="31" t="s">
        <v>115</v>
      </c>
      <c r="C4" s="31" t="s">
        <v>116</v>
      </c>
      <c r="D4" s="31" t="s">
        <v>117</v>
      </c>
      <c r="E4" s="31" t="s">
        <v>118</v>
      </c>
      <c r="F4" s="31" t="s">
        <v>115</v>
      </c>
      <c r="G4" s="31" t="s">
        <v>116</v>
      </c>
      <c r="H4" s="31" t="s">
        <v>115</v>
      </c>
      <c r="I4" s="31" t="s">
        <v>116</v>
      </c>
      <c r="J4" s="31" t="s">
        <v>115</v>
      </c>
      <c r="K4" s="31" t="s">
        <v>116</v>
      </c>
      <c r="L4" s="31" t="s">
        <v>117</v>
      </c>
      <c r="M4" s="31" t="s">
        <v>118</v>
      </c>
    </row>
    <row r="5" spans="1:23" s="28" customFormat="1" ht="17.25" customHeight="1">
      <c r="A5" s="31" t="s">
        <v>92</v>
      </c>
      <c r="B5" s="31">
        <f>SUM(B6:B19)</f>
        <v>10478</v>
      </c>
      <c r="C5" s="31">
        <f>SUM(C6:C19)</f>
        <v>6640</v>
      </c>
      <c r="D5" s="36">
        <f>C5-B5</f>
        <v>-3838</v>
      </c>
      <c r="E5" s="33">
        <f>D5/B5</f>
        <v>-0.36629127696125213</v>
      </c>
      <c r="F5" s="31">
        <f t="shared" ref="F5:L5" si="0">SUM(F6:F18)</f>
        <v>3879.1785714285716</v>
      </c>
      <c r="G5" s="31">
        <f t="shared" si="0"/>
        <v>2609.1428571428573</v>
      </c>
      <c r="H5" s="31">
        <f t="shared" si="0"/>
        <v>5536.1428571428578</v>
      </c>
      <c r="I5" s="31">
        <f t="shared" si="0"/>
        <v>5602.8571428571431</v>
      </c>
      <c r="J5" s="31">
        <f t="shared" si="0"/>
        <v>19716.321428571431</v>
      </c>
      <c r="K5" s="31">
        <f t="shared" si="0"/>
        <v>14852</v>
      </c>
      <c r="L5" s="39">
        <f t="shared" si="0"/>
        <v>-4864.3214285714275</v>
      </c>
      <c r="M5" s="33">
        <f>L5/J5</f>
        <v>-0.24671546597543362</v>
      </c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ht="17.25" customHeight="1">
      <c r="A6" s="34" t="s">
        <v>93</v>
      </c>
      <c r="B6" s="34">
        <v>3008</v>
      </c>
      <c r="C6" s="34">
        <v>3040</v>
      </c>
      <c r="D6" s="35">
        <f t="shared" ref="D6:D26" si="1">C6-B6</f>
        <v>32</v>
      </c>
      <c r="E6" s="32">
        <f t="shared" ref="E6:E26" si="2">D6/B6</f>
        <v>1.0638297872340425E-2</v>
      </c>
      <c r="F6" s="35">
        <f>B6/0.35*0.15</f>
        <v>1289.1428571428573</v>
      </c>
      <c r="G6" s="35">
        <f>C6/0.35*0.15</f>
        <v>1302.8571428571429</v>
      </c>
      <c r="H6" s="35">
        <f>B6/0.35*0.5</f>
        <v>4297.1428571428578</v>
      </c>
      <c r="I6" s="35">
        <f>C6/0.35*0.5</f>
        <v>4342.8571428571431</v>
      </c>
      <c r="J6" s="35">
        <f>B6+F6+H6</f>
        <v>8594.2857142857138</v>
      </c>
      <c r="K6" s="35">
        <f>C6+G6+I6</f>
        <v>8685.7142857142862</v>
      </c>
      <c r="L6" s="40">
        <f>K6-J6</f>
        <v>91.428571428572468</v>
      </c>
      <c r="M6" s="32">
        <f t="shared" ref="M6:M26" si="3">L6/J6</f>
        <v>1.0638297872340547E-2</v>
      </c>
    </row>
    <row r="7" spans="1:23" ht="17.25" customHeight="1">
      <c r="A7" s="34" t="s">
        <v>94</v>
      </c>
      <c r="B7" s="34">
        <v>217</v>
      </c>
      <c r="C7" s="34">
        <v>220</v>
      </c>
      <c r="D7" s="35">
        <f t="shared" si="1"/>
        <v>3</v>
      </c>
      <c r="E7" s="32">
        <f t="shared" si="2"/>
        <v>1.3824884792626729E-2</v>
      </c>
      <c r="F7" s="35">
        <f>B7/0.2*0.2</f>
        <v>217</v>
      </c>
      <c r="G7" s="35">
        <f>C7/0.2*0.2</f>
        <v>220</v>
      </c>
      <c r="H7" s="35">
        <f>B7/0.2*0.6</f>
        <v>651</v>
      </c>
      <c r="I7" s="35">
        <f>C7/0.2*0.6</f>
        <v>660</v>
      </c>
      <c r="J7" s="35">
        <f t="shared" ref="J7:J25" si="4">B7+F7+H7</f>
        <v>1085</v>
      </c>
      <c r="K7" s="35">
        <f t="shared" ref="K7:K25" si="5">C7+G7+I7</f>
        <v>1100</v>
      </c>
      <c r="L7" s="40">
        <f t="shared" ref="L7:L26" si="6">K7-J7</f>
        <v>15</v>
      </c>
      <c r="M7" s="32">
        <f t="shared" si="3"/>
        <v>1.3824884792626729E-2</v>
      </c>
    </row>
    <row r="8" spans="1:23" ht="17.25" customHeight="1">
      <c r="A8" s="34" t="s">
        <v>95</v>
      </c>
      <c r="B8" s="34">
        <v>196</v>
      </c>
      <c r="C8" s="34">
        <v>200</v>
      </c>
      <c r="D8" s="35">
        <f t="shared" si="1"/>
        <v>4</v>
      </c>
      <c r="E8" s="32">
        <f t="shared" si="2"/>
        <v>2.0408163265306121E-2</v>
      </c>
      <c r="F8" s="35">
        <f>B8/0.2*0.2</f>
        <v>196</v>
      </c>
      <c r="G8" s="35">
        <f>C8/0.2*0.2</f>
        <v>200</v>
      </c>
      <c r="H8" s="35">
        <f>B8/0.2*0.6</f>
        <v>588</v>
      </c>
      <c r="I8" s="35">
        <f>C8/0.2*0.6</f>
        <v>600</v>
      </c>
      <c r="J8" s="35">
        <f t="shared" si="4"/>
        <v>980</v>
      </c>
      <c r="K8" s="35">
        <f t="shared" si="5"/>
        <v>1000</v>
      </c>
      <c r="L8" s="40">
        <f t="shared" si="6"/>
        <v>20</v>
      </c>
      <c r="M8" s="32">
        <f t="shared" si="3"/>
        <v>2.0408163265306121E-2</v>
      </c>
      <c r="Q8" s="26">
        <v>8340</v>
      </c>
    </row>
    <row r="9" spans="1:23" ht="17.25" customHeight="1">
      <c r="A9" s="34" t="s">
        <v>96</v>
      </c>
      <c r="B9" s="34">
        <v>4348</v>
      </c>
      <c r="C9" s="34">
        <v>0</v>
      </c>
      <c r="D9" s="35">
        <f t="shared" si="1"/>
        <v>-4348</v>
      </c>
      <c r="E9" s="32">
        <f t="shared" si="2"/>
        <v>-1</v>
      </c>
      <c r="F9" s="35">
        <f>B9/0.7*0.3</f>
        <v>1863.4285714285713</v>
      </c>
      <c r="G9" s="35">
        <f>C9/0.7*0.3</f>
        <v>0</v>
      </c>
      <c r="H9" s="35"/>
      <c r="I9" s="35"/>
      <c r="J9" s="35">
        <f t="shared" si="4"/>
        <v>6211.4285714285716</v>
      </c>
      <c r="K9" s="35">
        <f t="shared" si="5"/>
        <v>0</v>
      </c>
      <c r="L9" s="40">
        <f t="shared" si="6"/>
        <v>-6211.4285714285716</v>
      </c>
      <c r="M9" s="32">
        <f t="shared" si="3"/>
        <v>-1</v>
      </c>
      <c r="Q9" s="26">
        <v>5000</v>
      </c>
    </row>
    <row r="10" spans="1:23" ht="17.25" customHeight="1">
      <c r="A10" s="34" t="s">
        <v>97</v>
      </c>
      <c r="B10" s="34">
        <v>443</v>
      </c>
      <c r="C10" s="34">
        <v>450</v>
      </c>
      <c r="D10" s="35">
        <f t="shared" si="1"/>
        <v>7</v>
      </c>
      <c r="E10" s="32">
        <f t="shared" si="2"/>
        <v>1.580135440180587E-2</v>
      </c>
      <c r="F10" s="35"/>
      <c r="G10" s="35"/>
      <c r="H10" s="35"/>
      <c r="I10" s="35"/>
      <c r="J10" s="35">
        <f t="shared" si="4"/>
        <v>443</v>
      </c>
      <c r="K10" s="35">
        <f t="shared" si="5"/>
        <v>450</v>
      </c>
      <c r="L10" s="40">
        <f t="shared" si="6"/>
        <v>7</v>
      </c>
      <c r="M10" s="32">
        <f t="shared" si="3"/>
        <v>1.580135440180587E-2</v>
      </c>
    </row>
    <row r="11" spans="1:23" ht="17.25" customHeight="1">
      <c r="A11" s="34" t="s">
        <v>98</v>
      </c>
      <c r="B11" s="34">
        <v>292</v>
      </c>
      <c r="C11" s="34">
        <v>1500</v>
      </c>
      <c r="D11" s="35">
        <f t="shared" si="1"/>
        <v>1208</v>
      </c>
      <c r="E11" s="32">
        <f t="shared" si="2"/>
        <v>4.1369863013698627</v>
      </c>
      <c r="F11" s="35">
        <f>B11/0.7*0.3</f>
        <v>125.14285714285714</v>
      </c>
      <c r="G11" s="35">
        <f>C11/0.7*0.3</f>
        <v>642.85714285714289</v>
      </c>
      <c r="H11" s="35"/>
      <c r="I11" s="35"/>
      <c r="J11" s="35">
        <f t="shared" si="4"/>
        <v>417.14285714285711</v>
      </c>
      <c r="K11" s="35">
        <f t="shared" si="5"/>
        <v>2142.8571428571431</v>
      </c>
      <c r="L11" s="40">
        <f t="shared" si="6"/>
        <v>1725.714285714286</v>
      </c>
      <c r="M11" s="32">
        <f t="shared" si="3"/>
        <v>4.1369863013698644</v>
      </c>
    </row>
    <row r="12" spans="1:23" ht="17.25" customHeight="1">
      <c r="A12" s="34" t="s">
        <v>99</v>
      </c>
      <c r="B12" s="34">
        <v>258</v>
      </c>
      <c r="C12" s="34">
        <v>270</v>
      </c>
      <c r="D12" s="35">
        <f t="shared" si="1"/>
        <v>12</v>
      </c>
      <c r="E12" s="32">
        <f t="shared" si="2"/>
        <v>4.6511627906976744E-2</v>
      </c>
      <c r="F12" s="35"/>
      <c r="G12" s="35"/>
      <c r="H12" s="35"/>
      <c r="I12" s="35"/>
      <c r="J12" s="35">
        <f t="shared" si="4"/>
        <v>258</v>
      </c>
      <c r="K12" s="35">
        <f t="shared" si="5"/>
        <v>270</v>
      </c>
      <c r="L12" s="40">
        <f t="shared" si="6"/>
        <v>12</v>
      </c>
      <c r="M12" s="32">
        <f t="shared" si="3"/>
        <v>4.6511627906976744E-2</v>
      </c>
    </row>
    <row r="13" spans="1:23" ht="17.25" customHeight="1">
      <c r="A13" s="34" t="s">
        <v>100</v>
      </c>
      <c r="B13" s="34">
        <v>312</v>
      </c>
      <c r="C13" s="34">
        <v>500</v>
      </c>
      <c r="D13" s="35">
        <f t="shared" si="1"/>
        <v>188</v>
      </c>
      <c r="E13" s="32">
        <f t="shared" si="2"/>
        <v>0.60256410256410253</v>
      </c>
      <c r="F13" s="35">
        <f>B13/0.7*0.3</f>
        <v>133.71428571428572</v>
      </c>
      <c r="G13" s="35">
        <f>C13/0.7*0.3</f>
        <v>214.28571428571431</v>
      </c>
      <c r="H13" s="35"/>
      <c r="I13" s="35"/>
      <c r="J13" s="35">
        <f t="shared" si="4"/>
        <v>445.71428571428572</v>
      </c>
      <c r="K13" s="35">
        <f t="shared" si="5"/>
        <v>714.28571428571433</v>
      </c>
      <c r="L13" s="40">
        <f t="shared" si="6"/>
        <v>268.57142857142861</v>
      </c>
      <c r="M13" s="32">
        <f t="shared" si="3"/>
        <v>0.60256410256410264</v>
      </c>
    </row>
    <row r="14" spans="1:23" ht="17.25" customHeight="1">
      <c r="A14" s="34" t="s">
        <v>101</v>
      </c>
      <c r="B14" s="34"/>
      <c r="C14" s="34"/>
      <c r="D14" s="35">
        <f t="shared" si="1"/>
        <v>0</v>
      </c>
      <c r="E14" s="32"/>
      <c r="F14" s="35"/>
      <c r="G14" s="35"/>
      <c r="H14" s="35"/>
      <c r="I14" s="35"/>
      <c r="J14" s="35">
        <f t="shared" si="4"/>
        <v>0</v>
      </c>
      <c r="K14" s="35">
        <f t="shared" si="5"/>
        <v>0</v>
      </c>
      <c r="L14" s="40">
        <f t="shared" si="6"/>
        <v>0</v>
      </c>
      <c r="M14" s="32"/>
    </row>
    <row r="15" spans="1:23" ht="17.25" customHeight="1">
      <c r="A15" s="34" t="s">
        <v>102</v>
      </c>
      <c r="B15" s="34">
        <v>184</v>
      </c>
      <c r="C15" s="34">
        <v>190</v>
      </c>
      <c r="D15" s="35">
        <f t="shared" si="1"/>
        <v>6</v>
      </c>
      <c r="E15" s="32">
        <f t="shared" si="2"/>
        <v>3.2608695652173912E-2</v>
      </c>
      <c r="F15" s="35"/>
      <c r="G15" s="35"/>
      <c r="H15" s="35"/>
      <c r="I15" s="35"/>
      <c r="J15" s="35">
        <f t="shared" si="4"/>
        <v>184</v>
      </c>
      <c r="K15" s="35">
        <f t="shared" si="5"/>
        <v>190</v>
      </c>
      <c r="L15" s="40">
        <f t="shared" si="6"/>
        <v>6</v>
      </c>
      <c r="M15" s="32">
        <f t="shared" si="3"/>
        <v>3.2608695652173912E-2</v>
      </c>
    </row>
    <row r="16" spans="1:23" ht="17.25" customHeight="1">
      <c r="A16" s="34" t="s">
        <v>103</v>
      </c>
      <c r="B16" s="34">
        <v>969</v>
      </c>
      <c r="C16" s="34">
        <v>200</v>
      </c>
      <c r="D16" s="35">
        <f t="shared" si="1"/>
        <v>-769</v>
      </c>
      <c r="E16" s="32">
        <f t="shared" si="2"/>
        <v>-0.79360165118679049</v>
      </c>
      <c r="F16" s="35"/>
      <c r="G16" s="35"/>
      <c r="H16" s="35"/>
      <c r="I16" s="35"/>
      <c r="J16" s="35">
        <f t="shared" si="4"/>
        <v>969</v>
      </c>
      <c r="K16" s="35">
        <f t="shared" si="5"/>
        <v>200</v>
      </c>
      <c r="L16" s="40">
        <f t="shared" si="6"/>
        <v>-769</v>
      </c>
      <c r="M16" s="32">
        <f t="shared" si="3"/>
        <v>-0.79360165118679049</v>
      </c>
    </row>
    <row r="17" spans="1:23" ht="17.25" customHeight="1">
      <c r="A17" s="34" t="s">
        <v>104</v>
      </c>
      <c r="B17" s="34">
        <v>73</v>
      </c>
      <c r="C17" s="34">
        <v>68</v>
      </c>
      <c r="D17" s="35">
        <f t="shared" si="1"/>
        <v>-5</v>
      </c>
      <c r="E17" s="32">
        <f t="shared" si="2"/>
        <v>-6.8493150684931503E-2</v>
      </c>
      <c r="F17" s="35">
        <f>(B17/0.4)*0.3</f>
        <v>54.75</v>
      </c>
      <c r="G17" s="35">
        <f>C17/0.7*0.3</f>
        <v>29.142857142857146</v>
      </c>
      <c r="H17" s="35"/>
      <c r="I17" s="35"/>
      <c r="J17" s="35">
        <f t="shared" si="4"/>
        <v>127.75</v>
      </c>
      <c r="K17" s="35">
        <f t="shared" si="5"/>
        <v>97.142857142857139</v>
      </c>
      <c r="L17" s="40">
        <f t="shared" si="6"/>
        <v>-30.607142857142861</v>
      </c>
      <c r="M17" s="32">
        <f t="shared" si="3"/>
        <v>-0.23958624545708698</v>
      </c>
    </row>
    <row r="18" spans="1:23" ht="17.25" customHeight="1">
      <c r="A18" s="34" t="s">
        <v>105</v>
      </c>
      <c r="B18" s="34">
        <v>1</v>
      </c>
      <c r="C18" s="34">
        <v>2</v>
      </c>
      <c r="D18" s="35">
        <f t="shared" si="1"/>
        <v>1</v>
      </c>
      <c r="E18" s="32">
        <f t="shared" si="2"/>
        <v>1</v>
      </c>
      <c r="F18" s="35"/>
      <c r="G18" s="35"/>
      <c r="H18" s="35"/>
      <c r="I18" s="35"/>
      <c r="J18" s="35">
        <f t="shared" si="4"/>
        <v>1</v>
      </c>
      <c r="K18" s="35">
        <f t="shared" si="5"/>
        <v>2</v>
      </c>
      <c r="L18" s="40">
        <f t="shared" si="6"/>
        <v>1</v>
      </c>
      <c r="M18" s="32">
        <f t="shared" si="3"/>
        <v>1</v>
      </c>
    </row>
    <row r="19" spans="1:23" ht="17.25" customHeight="1">
      <c r="A19" s="34" t="s">
        <v>106</v>
      </c>
      <c r="B19" s="34">
        <v>177</v>
      </c>
      <c r="C19" s="34"/>
      <c r="D19" s="35">
        <f t="shared" si="1"/>
        <v>-177</v>
      </c>
      <c r="E19" s="32">
        <f t="shared" si="2"/>
        <v>-1</v>
      </c>
      <c r="F19" s="35"/>
      <c r="G19" s="35"/>
      <c r="H19" s="35"/>
      <c r="I19" s="35"/>
      <c r="J19" s="35">
        <f t="shared" si="4"/>
        <v>177</v>
      </c>
      <c r="K19" s="35">
        <f t="shared" si="5"/>
        <v>0</v>
      </c>
      <c r="L19" s="40">
        <f t="shared" si="6"/>
        <v>-177</v>
      </c>
      <c r="M19" s="32">
        <f t="shared" si="3"/>
        <v>-1</v>
      </c>
    </row>
    <row r="20" spans="1:23" s="29" customFormat="1" ht="17.25" customHeight="1">
      <c r="A20" s="31" t="s">
        <v>107</v>
      </c>
      <c r="B20" s="31">
        <f>SUM(B21:B25)</f>
        <v>2226</v>
      </c>
      <c r="C20" s="31">
        <f>SUM(C21:C25)</f>
        <v>1700</v>
      </c>
      <c r="D20" s="36">
        <f t="shared" si="1"/>
        <v>-526</v>
      </c>
      <c r="E20" s="33">
        <f t="shared" si="2"/>
        <v>-0.2362982929020665</v>
      </c>
      <c r="F20" s="36">
        <f t="shared" ref="F20:I20" si="7">SUM(F21:F25)</f>
        <v>0</v>
      </c>
      <c r="G20" s="36">
        <f t="shared" si="7"/>
        <v>0</v>
      </c>
      <c r="H20" s="36">
        <f t="shared" si="7"/>
        <v>0</v>
      </c>
      <c r="I20" s="36">
        <f t="shared" si="7"/>
        <v>0</v>
      </c>
      <c r="J20" s="36">
        <f t="shared" si="4"/>
        <v>2226</v>
      </c>
      <c r="K20" s="36">
        <f t="shared" si="5"/>
        <v>1700</v>
      </c>
      <c r="L20" s="39">
        <f t="shared" si="6"/>
        <v>-526</v>
      </c>
      <c r="M20" s="33">
        <f t="shared" si="3"/>
        <v>-0.2362982929020665</v>
      </c>
      <c r="N20" s="27"/>
      <c r="O20" s="27"/>
      <c r="P20" s="27"/>
      <c r="Q20" s="27"/>
      <c r="R20" s="27"/>
      <c r="S20" s="27"/>
      <c r="T20" s="27"/>
      <c r="U20" s="27"/>
      <c r="V20" s="27"/>
      <c r="W20" s="27"/>
    </row>
    <row r="21" spans="1:23" ht="17.25" customHeight="1">
      <c r="A21" s="34" t="s">
        <v>108</v>
      </c>
      <c r="B21" s="34">
        <v>1307</v>
      </c>
      <c r="C21" s="34">
        <v>950</v>
      </c>
      <c r="D21" s="35">
        <f t="shared" si="1"/>
        <v>-357</v>
      </c>
      <c r="E21" s="32">
        <f t="shared" si="2"/>
        <v>-0.27314460596786533</v>
      </c>
      <c r="F21" s="35"/>
      <c r="G21" s="35"/>
      <c r="H21" s="35"/>
      <c r="I21" s="35"/>
      <c r="J21" s="35">
        <f t="shared" si="4"/>
        <v>1307</v>
      </c>
      <c r="K21" s="35">
        <f t="shared" si="5"/>
        <v>950</v>
      </c>
      <c r="L21" s="40">
        <f t="shared" si="6"/>
        <v>-357</v>
      </c>
      <c r="M21" s="32">
        <f t="shared" si="3"/>
        <v>-0.27314460596786533</v>
      </c>
    </row>
    <row r="22" spans="1:23" ht="17.25" customHeight="1">
      <c r="A22" s="34" t="s">
        <v>109</v>
      </c>
      <c r="B22" s="34">
        <v>234</v>
      </c>
      <c r="C22" s="34">
        <v>200</v>
      </c>
      <c r="D22" s="35">
        <f t="shared" si="1"/>
        <v>-34</v>
      </c>
      <c r="E22" s="32">
        <f t="shared" si="2"/>
        <v>-0.14529914529914531</v>
      </c>
      <c r="F22" s="35"/>
      <c r="G22" s="35"/>
      <c r="H22" s="35"/>
      <c r="I22" s="35"/>
      <c r="J22" s="35">
        <f t="shared" si="4"/>
        <v>234</v>
      </c>
      <c r="K22" s="35">
        <f t="shared" si="5"/>
        <v>200</v>
      </c>
      <c r="L22" s="40">
        <f t="shared" si="6"/>
        <v>-34</v>
      </c>
      <c r="M22" s="32">
        <f t="shared" si="3"/>
        <v>-0.14529914529914531</v>
      </c>
    </row>
    <row r="23" spans="1:23" ht="17.25" customHeight="1">
      <c r="A23" s="34" t="s">
        <v>110</v>
      </c>
      <c r="B23" s="34">
        <v>343</v>
      </c>
      <c r="C23" s="34">
        <v>350</v>
      </c>
      <c r="D23" s="35">
        <f t="shared" si="1"/>
        <v>7</v>
      </c>
      <c r="E23" s="32">
        <f t="shared" si="2"/>
        <v>2.0408163265306121E-2</v>
      </c>
      <c r="F23" s="35"/>
      <c r="G23" s="35"/>
      <c r="H23" s="35"/>
      <c r="I23" s="35"/>
      <c r="J23" s="35">
        <f t="shared" si="4"/>
        <v>343</v>
      </c>
      <c r="K23" s="35">
        <f t="shared" si="5"/>
        <v>350</v>
      </c>
      <c r="L23" s="40">
        <f t="shared" si="6"/>
        <v>7</v>
      </c>
      <c r="M23" s="32">
        <f t="shared" si="3"/>
        <v>2.0408163265306121E-2</v>
      </c>
    </row>
    <row r="24" spans="1:23" ht="17.25" customHeight="1">
      <c r="A24" s="34" t="s">
        <v>111</v>
      </c>
      <c r="B24" s="34">
        <v>342</v>
      </c>
      <c r="C24" s="34">
        <v>200</v>
      </c>
      <c r="D24" s="35">
        <f t="shared" si="1"/>
        <v>-142</v>
      </c>
      <c r="E24" s="32">
        <f t="shared" si="2"/>
        <v>-0.41520467836257308</v>
      </c>
      <c r="F24" s="35"/>
      <c r="G24" s="35"/>
      <c r="H24" s="35"/>
      <c r="I24" s="35"/>
      <c r="J24" s="35">
        <f t="shared" si="4"/>
        <v>342</v>
      </c>
      <c r="K24" s="35">
        <f t="shared" si="5"/>
        <v>200</v>
      </c>
      <c r="L24" s="40">
        <f t="shared" si="6"/>
        <v>-142</v>
      </c>
      <c r="M24" s="32">
        <f t="shared" si="3"/>
        <v>-0.41520467836257308</v>
      </c>
    </row>
    <row r="25" spans="1:23" ht="17.25" customHeight="1">
      <c r="A25" s="34" t="s">
        <v>112</v>
      </c>
      <c r="B25" s="34"/>
      <c r="C25" s="34"/>
      <c r="D25" s="35">
        <f t="shared" si="1"/>
        <v>0</v>
      </c>
      <c r="E25" s="32"/>
      <c r="F25" s="35"/>
      <c r="G25" s="35"/>
      <c r="H25" s="35"/>
      <c r="I25" s="35"/>
      <c r="J25" s="35">
        <f t="shared" si="4"/>
        <v>0</v>
      </c>
      <c r="K25" s="35">
        <f t="shared" si="5"/>
        <v>0</v>
      </c>
      <c r="L25" s="40">
        <f t="shared" si="6"/>
        <v>0</v>
      </c>
      <c r="M25" s="32"/>
    </row>
    <row r="26" spans="1:23" s="30" customFormat="1" ht="17.25" customHeight="1">
      <c r="A26" s="37" t="s">
        <v>113</v>
      </c>
      <c r="B26" s="31">
        <f>B5+B20</f>
        <v>12704</v>
      </c>
      <c r="C26" s="31">
        <f t="shared" ref="C26:K26" si="8">C5+C20</f>
        <v>8340</v>
      </c>
      <c r="D26" s="36">
        <f t="shared" si="1"/>
        <v>-4364</v>
      </c>
      <c r="E26" s="33">
        <f t="shared" si="2"/>
        <v>-0.34351385390428213</v>
      </c>
      <c r="F26" s="31">
        <f t="shared" si="8"/>
        <v>3879.1785714285716</v>
      </c>
      <c r="G26" s="31">
        <f t="shared" si="8"/>
        <v>2609.1428571428573</v>
      </c>
      <c r="H26" s="31">
        <f t="shared" si="8"/>
        <v>5536.1428571428578</v>
      </c>
      <c r="I26" s="31">
        <f t="shared" si="8"/>
        <v>5602.8571428571431</v>
      </c>
      <c r="J26" s="31">
        <f t="shared" si="8"/>
        <v>21942.321428571431</v>
      </c>
      <c r="K26" s="31">
        <f t="shared" si="8"/>
        <v>16552</v>
      </c>
      <c r="L26" s="39">
        <f t="shared" si="6"/>
        <v>-5390.3214285714312</v>
      </c>
      <c r="M26" s="33">
        <f t="shared" si="3"/>
        <v>-0.24565866679687826</v>
      </c>
      <c r="N26" s="26"/>
      <c r="O26" s="26"/>
      <c r="P26" s="26"/>
      <c r="Q26" s="26"/>
      <c r="R26" s="26"/>
      <c r="S26" s="26"/>
      <c r="T26" s="26"/>
      <c r="U26" s="26"/>
      <c r="V26" s="26"/>
      <c r="W26" s="26"/>
    </row>
  </sheetData>
  <mergeCells count="7">
    <mergeCell ref="A1:M1"/>
    <mergeCell ref="A3:A4"/>
    <mergeCell ref="B3:E3"/>
    <mergeCell ref="F3:G3"/>
    <mergeCell ref="H3:I3"/>
    <mergeCell ref="J3:M3"/>
    <mergeCell ref="L2:M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E5" sqref="E5"/>
    </sheetView>
  </sheetViews>
  <sheetFormatPr defaultRowHeight="14.25"/>
  <cols>
    <col min="1" max="1" width="30.5" style="1" customWidth="1"/>
    <col min="2" max="2" width="7.75" style="1" customWidth="1"/>
    <col min="3" max="5" width="8.75" style="1" customWidth="1"/>
    <col min="6" max="6" width="10.125" style="1" customWidth="1"/>
    <col min="7" max="7" width="9.375" style="1" customWidth="1"/>
    <col min="8" max="257" width="9" style="1"/>
    <col min="258" max="258" width="33.25" style="1" customWidth="1"/>
    <col min="259" max="259" width="12.625" style="1" customWidth="1"/>
    <col min="260" max="262" width="10.875" style="1" customWidth="1"/>
    <col min="263" max="513" width="9" style="1"/>
    <col min="514" max="514" width="33.25" style="1" customWidth="1"/>
    <col min="515" max="515" width="12.625" style="1" customWidth="1"/>
    <col min="516" max="518" width="10.875" style="1" customWidth="1"/>
    <col min="519" max="769" width="9" style="1"/>
    <col min="770" max="770" width="33.25" style="1" customWidth="1"/>
    <col min="771" max="771" width="12.625" style="1" customWidth="1"/>
    <col min="772" max="774" width="10.875" style="1" customWidth="1"/>
    <col min="775" max="1025" width="9" style="1"/>
    <col min="1026" max="1026" width="33.25" style="1" customWidth="1"/>
    <col min="1027" max="1027" width="12.625" style="1" customWidth="1"/>
    <col min="1028" max="1030" width="10.875" style="1" customWidth="1"/>
    <col min="1031" max="1281" width="9" style="1"/>
    <col min="1282" max="1282" width="33.25" style="1" customWidth="1"/>
    <col min="1283" max="1283" width="12.625" style="1" customWidth="1"/>
    <col min="1284" max="1286" width="10.875" style="1" customWidth="1"/>
    <col min="1287" max="1537" width="9" style="1"/>
    <col min="1538" max="1538" width="33.25" style="1" customWidth="1"/>
    <col min="1539" max="1539" width="12.625" style="1" customWidth="1"/>
    <col min="1540" max="1542" width="10.875" style="1" customWidth="1"/>
    <col min="1543" max="1793" width="9" style="1"/>
    <col min="1794" max="1794" width="33.25" style="1" customWidth="1"/>
    <col min="1795" max="1795" width="12.625" style="1" customWidth="1"/>
    <col min="1796" max="1798" width="10.875" style="1" customWidth="1"/>
    <col min="1799" max="2049" width="9" style="1"/>
    <col min="2050" max="2050" width="33.25" style="1" customWidth="1"/>
    <col min="2051" max="2051" width="12.625" style="1" customWidth="1"/>
    <col min="2052" max="2054" width="10.875" style="1" customWidth="1"/>
    <col min="2055" max="2305" width="9" style="1"/>
    <col min="2306" max="2306" width="33.25" style="1" customWidth="1"/>
    <col min="2307" max="2307" width="12.625" style="1" customWidth="1"/>
    <col min="2308" max="2310" width="10.875" style="1" customWidth="1"/>
    <col min="2311" max="2561" width="9" style="1"/>
    <col min="2562" max="2562" width="33.25" style="1" customWidth="1"/>
    <col min="2563" max="2563" width="12.625" style="1" customWidth="1"/>
    <col min="2564" max="2566" width="10.875" style="1" customWidth="1"/>
    <col min="2567" max="2817" width="9" style="1"/>
    <col min="2818" max="2818" width="33.25" style="1" customWidth="1"/>
    <col min="2819" max="2819" width="12.625" style="1" customWidth="1"/>
    <col min="2820" max="2822" width="10.875" style="1" customWidth="1"/>
    <col min="2823" max="3073" width="9" style="1"/>
    <col min="3074" max="3074" width="33.25" style="1" customWidth="1"/>
    <col min="3075" max="3075" width="12.625" style="1" customWidth="1"/>
    <col min="3076" max="3078" width="10.875" style="1" customWidth="1"/>
    <col min="3079" max="3329" width="9" style="1"/>
    <col min="3330" max="3330" width="33.25" style="1" customWidth="1"/>
    <col min="3331" max="3331" width="12.625" style="1" customWidth="1"/>
    <col min="3332" max="3334" width="10.875" style="1" customWidth="1"/>
    <col min="3335" max="3585" width="9" style="1"/>
    <col min="3586" max="3586" width="33.25" style="1" customWidth="1"/>
    <col min="3587" max="3587" width="12.625" style="1" customWidth="1"/>
    <col min="3588" max="3590" width="10.875" style="1" customWidth="1"/>
    <col min="3591" max="3841" width="9" style="1"/>
    <col min="3842" max="3842" width="33.25" style="1" customWidth="1"/>
    <col min="3843" max="3843" width="12.625" style="1" customWidth="1"/>
    <col min="3844" max="3846" width="10.875" style="1" customWidth="1"/>
    <col min="3847" max="4097" width="9" style="1"/>
    <col min="4098" max="4098" width="33.25" style="1" customWidth="1"/>
    <col min="4099" max="4099" width="12.625" style="1" customWidth="1"/>
    <col min="4100" max="4102" width="10.875" style="1" customWidth="1"/>
    <col min="4103" max="4353" width="9" style="1"/>
    <col min="4354" max="4354" width="33.25" style="1" customWidth="1"/>
    <col min="4355" max="4355" width="12.625" style="1" customWidth="1"/>
    <col min="4356" max="4358" width="10.875" style="1" customWidth="1"/>
    <col min="4359" max="4609" width="9" style="1"/>
    <col min="4610" max="4610" width="33.25" style="1" customWidth="1"/>
    <col min="4611" max="4611" width="12.625" style="1" customWidth="1"/>
    <col min="4612" max="4614" width="10.875" style="1" customWidth="1"/>
    <col min="4615" max="4865" width="9" style="1"/>
    <col min="4866" max="4866" width="33.25" style="1" customWidth="1"/>
    <col min="4867" max="4867" width="12.625" style="1" customWidth="1"/>
    <col min="4868" max="4870" width="10.875" style="1" customWidth="1"/>
    <col min="4871" max="5121" width="9" style="1"/>
    <col min="5122" max="5122" width="33.25" style="1" customWidth="1"/>
    <col min="5123" max="5123" width="12.625" style="1" customWidth="1"/>
    <col min="5124" max="5126" width="10.875" style="1" customWidth="1"/>
    <col min="5127" max="5377" width="9" style="1"/>
    <col min="5378" max="5378" width="33.25" style="1" customWidth="1"/>
    <col min="5379" max="5379" width="12.625" style="1" customWidth="1"/>
    <col min="5380" max="5382" width="10.875" style="1" customWidth="1"/>
    <col min="5383" max="5633" width="9" style="1"/>
    <col min="5634" max="5634" width="33.25" style="1" customWidth="1"/>
    <col min="5635" max="5635" width="12.625" style="1" customWidth="1"/>
    <col min="5636" max="5638" width="10.875" style="1" customWidth="1"/>
    <col min="5639" max="5889" width="9" style="1"/>
    <col min="5890" max="5890" width="33.25" style="1" customWidth="1"/>
    <col min="5891" max="5891" width="12.625" style="1" customWidth="1"/>
    <col min="5892" max="5894" width="10.875" style="1" customWidth="1"/>
    <col min="5895" max="6145" width="9" style="1"/>
    <col min="6146" max="6146" width="33.25" style="1" customWidth="1"/>
    <col min="6147" max="6147" width="12.625" style="1" customWidth="1"/>
    <col min="6148" max="6150" width="10.875" style="1" customWidth="1"/>
    <col min="6151" max="6401" width="9" style="1"/>
    <col min="6402" max="6402" width="33.25" style="1" customWidth="1"/>
    <col min="6403" max="6403" width="12.625" style="1" customWidth="1"/>
    <col min="6404" max="6406" width="10.875" style="1" customWidth="1"/>
    <col min="6407" max="6657" width="9" style="1"/>
    <col min="6658" max="6658" width="33.25" style="1" customWidth="1"/>
    <col min="6659" max="6659" width="12.625" style="1" customWidth="1"/>
    <col min="6660" max="6662" width="10.875" style="1" customWidth="1"/>
    <col min="6663" max="6913" width="9" style="1"/>
    <col min="6914" max="6914" width="33.25" style="1" customWidth="1"/>
    <col min="6915" max="6915" width="12.625" style="1" customWidth="1"/>
    <col min="6916" max="6918" width="10.875" style="1" customWidth="1"/>
    <col min="6919" max="7169" width="9" style="1"/>
    <col min="7170" max="7170" width="33.25" style="1" customWidth="1"/>
    <col min="7171" max="7171" width="12.625" style="1" customWidth="1"/>
    <col min="7172" max="7174" width="10.875" style="1" customWidth="1"/>
    <col min="7175" max="7425" width="9" style="1"/>
    <col min="7426" max="7426" width="33.25" style="1" customWidth="1"/>
    <col min="7427" max="7427" width="12.625" style="1" customWidth="1"/>
    <col min="7428" max="7430" width="10.875" style="1" customWidth="1"/>
    <col min="7431" max="7681" width="9" style="1"/>
    <col min="7682" max="7682" width="33.25" style="1" customWidth="1"/>
    <col min="7683" max="7683" width="12.625" style="1" customWidth="1"/>
    <col min="7684" max="7686" width="10.875" style="1" customWidth="1"/>
    <col min="7687" max="7937" width="9" style="1"/>
    <col min="7938" max="7938" width="33.25" style="1" customWidth="1"/>
    <col min="7939" max="7939" width="12.625" style="1" customWidth="1"/>
    <col min="7940" max="7942" width="10.875" style="1" customWidth="1"/>
    <col min="7943" max="8193" width="9" style="1"/>
    <col min="8194" max="8194" width="33.25" style="1" customWidth="1"/>
    <col min="8195" max="8195" width="12.625" style="1" customWidth="1"/>
    <col min="8196" max="8198" width="10.875" style="1" customWidth="1"/>
    <col min="8199" max="8449" width="9" style="1"/>
    <col min="8450" max="8450" width="33.25" style="1" customWidth="1"/>
    <col min="8451" max="8451" width="12.625" style="1" customWidth="1"/>
    <col min="8452" max="8454" width="10.875" style="1" customWidth="1"/>
    <col min="8455" max="8705" width="9" style="1"/>
    <col min="8706" max="8706" width="33.25" style="1" customWidth="1"/>
    <col min="8707" max="8707" width="12.625" style="1" customWidth="1"/>
    <col min="8708" max="8710" width="10.875" style="1" customWidth="1"/>
    <col min="8711" max="8961" width="9" style="1"/>
    <col min="8962" max="8962" width="33.25" style="1" customWidth="1"/>
    <col min="8963" max="8963" width="12.625" style="1" customWidth="1"/>
    <col min="8964" max="8966" width="10.875" style="1" customWidth="1"/>
    <col min="8967" max="9217" width="9" style="1"/>
    <col min="9218" max="9218" width="33.25" style="1" customWidth="1"/>
    <col min="9219" max="9219" width="12.625" style="1" customWidth="1"/>
    <col min="9220" max="9222" width="10.875" style="1" customWidth="1"/>
    <col min="9223" max="9473" width="9" style="1"/>
    <col min="9474" max="9474" width="33.25" style="1" customWidth="1"/>
    <col min="9475" max="9475" width="12.625" style="1" customWidth="1"/>
    <col min="9476" max="9478" width="10.875" style="1" customWidth="1"/>
    <col min="9479" max="9729" width="9" style="1"/>
    <col min="9730" max="9730" width="33.25" style="1" customWidth="1"/>
    <col min="9731" max="9731" width="12.625" style="1" customWidth="1"/>
    <col min="9732" max="9734" width="10.875" style="1" customWidth="1"/>
    <col min="9735" max="9985" width="9" style="1"/>
    <col min="9986" max="9986" width="33.25" style="1" customWidth="1"/>
    <col min="9987" max="9987" width="12.625" style="1" customWidth="1"/>
    <col min="9988" max="9990" width="10.875" style="1" customWidth="1"/>
    <col min="9991" max="10241" width="9" style="1"/>
    <col min="10242" max="10242" width="33.25" style="1" customWidth="1"/>
    <col min="10243" max="10243" width="12.625" style="1" customWidth="1"/>
    <col min="10244" max="10246" width="10.875" style="1" customWidth="1"/>
    <col min="10247" max="10497" width="9" style="1"/>
    <col min="10498" max="10498" width="33.25" style="1" customWidth="1"/>
    <col min="10499" max="10499" width="12.625" style="1" customWidth="1"/>
    <col min="10500" max="10502" width="10.875" style="1" customWidth="1"/>
    <col min="10503" max="10753" width="9" style="1"/>
    <col min="10754" max="10754" width="33.25" style="1" customWidth="1"/>
    <col min="10755" max="10755" width="12.625" style="1" customWidth="1"/>
    <col min="10756" max="10758" width="10.875" style="1" customWidth="1"/>
    <col min="10759" max="11009" width="9" style="1"/>
    <col min="11010" max="11010" width="33.25" style="1" customWidth="1"/>
    <col min="11011" max="11011" width="12.625" style="1" customWidth="1"/>
    <col min="11012" max="11014" width="10.875" style="1" customWidth="1"/>
    <col min="11015" max="11265" width="9" style="1"/>
    <col min="11266" max="11266" width="33.25" style="1" customWidth="1"/>
    <col min="11267" max="11267" width="12.625" style="1" customWidth="1"/>
    <col min="11268" max="11270" width="10.875" style="1" customWidth="1"/>
    <col min="11271" max="11521" width="9" style="1"/>
    <col min="11522" max="11522" width="33.25" style="1" customWidth="1"/>
    <col min="11523" max="11523" width="12.625" style="1" customWidth="1"/>
    <col min="11524" max="11526" width="10.875" style="1" customWidth="1"/>
    <col min="11527" max="11777" width="9" style="1"/>
    <col min="11778" max="11778" width="33.25" style="1" customWidth="1"/>
    <col min="11779" max="11779" width="12.625" style="1" customWidth="1"/>
    <col min="11780" max="11782" width="10.875" style="1" customWidth="1"/>
    <col min="11783" max="12033" width="9" style="1"/>
    <col min="12034" max="12034" width="33.25" style="1" customWidth="1"/>
    <col min="12035" max="12035" width="12.625" style="1" customWidth="1"/>
    <col min="12036" max="12038" width="10.875" style="1" customWidth="1"/>
    <col min="12039" max="12289" width="9" style="1"/>
    <col min="12290" max="12290" width="33.25" style="1" customWidth="1"/>
    <col min="12291" max="12291" width="12.625" style="1" customWidth="1"/>
    <col min="12292" max="12294" width="10.875" style="1" customWidth="1"/>
    <col min="12295" max="12545" width="9" style="1"/>
    <col min="12546" max="12546" width="33.25" style="1" customWidth="1"/>
    <col min="12547" max="12547" width="12.625" style="1" customWidth="1"/>
    <col min="12548" max="12550" width="10.875" style="1" customWidth="1"/>
    <col min="12551" max="12801" width="9" style="1"/>
    <col min="12802" max="12802" width="33.25" style="1" customWidth="1"/>
    <col min="12803" max="12803" width="12.625" style="1" customWidth="1"/>
    <col min="12804" max="12806" width="10.875" style="1" customWidth="1"/>
    <col min="12807" max="13057" width="9" style="1"/>
    <col min="13058" max="13058" width="33.25" style="1" customWidth="1"/>
    <col min="13059" max="13059" width="12.625" style="1" customWidth="1"/>
    <col min="13060" max="13062" width="10.875" style="1" customWidth="1"/>
    <col min="13063" max="13313" width="9" style="1"/>
    <col min="13314" max="13314" width="33.25" style="1" customWidth="1"/>
    <col min="13315" max="13315" width="12.625" style="1" customWidth="1"/>
    <col min="13316" max="13318" width="10.875" style="1" customWidth="1"/>
    <col min="13319" max="13569" width="9" style="1"/>
    <col min="13570" max="13570" width="33.25" style="1" customWidth="1"/>
    <col min="13571" max="13571" width="12.625" style="1" customWidth="1"/>
    <col min="13572" max="13574" width="10.875" style="1" customWidth="1"/>
    <col min="13575" max="13825" width="9" style="1"/>
    <col min="13826" max="13826" width="33.25" style="1" customWidth="1"/>
    <col min="13827" max="13827" width="12.625" style="1" customWidth="1"/>
    <col min="13828" max="13830" width="10.875" style="1" customWidth="1"/>
    <col min="13831" max="14081" width="9" style="1"/>
    <col min="14082" max="14082" width="33.25" style="1" customWidth="1"/>
    <col min="14083" max="14083" width="12.625" style="1" customWidth="1"/>
    <col min="14084" max="14086" width="10.875" style="1" customWidth="1"/>
    <col min="14087" max="14337" width="9" style="1"/>
    <col min="14338" max="14338" width="33.25" style="1" customWidth="1"/>
    <col min="14339" max="14339" width="12.625" style="1" customWidth="1"/>
    <col min="14340" max="14342" width="10.875" style="1" customWidth="1"/>
    <col min="14343" max="14593" width="9" style="1"/>
    <col min="14594" max="14594" width="33.25" style="1" customWidth="1"/>
    <col min="14595" max="14595" width="12.625" style="1" customWidth="1"/>
    <col min="14596" max="14598" width="10.875" style="1" customWidth="1"/>
    <col min="14599" max="14849" width="9" style="1"/>
    <col min="14850" max="14850" width="33.25" style="1" customWidth="1"/>
    <col min="14851" max="14851" width="12.625" style="1" customWidth="1"/>
    <col min="14852" max="14854" width="10.875" style="1" customWidth="1"/>
    <col min="14855" max="15105" width="9" style="1"/>
    <col min="15106" max="15106" width="33.25" style="1" customWidth="1"/>
    <col min="15107" max="15107" width="12.625" style="1" customWidth="1"/>
    <col min="15108" max="15110" width="10.875" style="1" customWidth="1"/>
    <col min="15111" max="15361" width="9" style="1"/>
    <col min="15362" max="15362" width="33.25" style="1" customWidth="1"/>
    <col min="15363" max="15363" width="12.625" style="1" customWidth="1"/>
    <col min="15364" max="15366" width="10.875" style="1" customWidth="1"/>
    <col min="15367" max="15617" width="9" style="1"/>
    <col min="15618" max="15618" width="33.25" style="1" customWidth="1"/>
    <col min="15619" max="15619" width="12.625" style="1" customWidth="1"/>
    <col min="15620" max="15622" width="10.875" style="1" customWidth="1"/>
    <col min="15623" max="15873" width="9" style="1"/>
    <col min="15874" max="15874" width="33.25" style="1" customWidth="1"/>
    <col min="15875" max="15875" width="12.625" style="1" customWidth="1"/>
    <col min="15876" max="15878" width="10.875" style="1" customWidth="1"/>
    <col min="15879" max="16129" width="9" style="1"/>
    <col min="16130" max="16130" width="33.25" style="1" customWidth="1"/>
    <col min="16131" max="16131" width="12.625" style="1" customWidth="1"/>
    <col min="16132" max="16134" width="10.875" style="1" customWidth="1"/>
    <col min="16135" max="16384" width="9" style="1"/>
  </cols>
  <sheetData>
    <row r="1" spans="1:7" ht="20.25" customHeight="1">
      <c r="A1" s="58" t="s">
        <v>159</v>
      </c>
      <c r="B1" s="58"/>
      <c r="C1" s="58"/>
      <c r="D1" s="58"/>
      <c r="E1" s="58"/>
      <c r="F1" s="58"/>
      <c r="G1" s="58"/>
    </row>
    <row r="2" spans="1:7" ht="9.75" customHeight="1">
      <c r="A2" s="2"/>
      <c r="B2" s="57"/>
      <c r="C2" s="57"/>
      <c r="D2" s="57"/>
      <c r="E2" s="57"/>
      <c r="F2" s="9"/>
    </row>
    <row r="3" spans="1:7" ht="19.5" customHeight="1">
      <c r="A3" s="59" t="s">
        <v>0</v>
      </c>
      <c r="B3" s="59" t="s">
        <v>26</v>
      </c>
      <c r="C3" s="61" t="s">
        <v>156</v>
      </c>
      <c r="D3" s="62"/>
      <c r="E3" s="62"/>
      <c r="F3" s="63"/>
      <c r="G3" s="11" t="s">
        <v>27</v>
      </c>
    </row>
    <row r="4" spans="1:7" ht="26.25" customHeight="1">
      <c r="A4" s="60"/>
      <c r="B4" s="60"/>
      <c r="C4" s="47" t="s">
        <v>157</v>
      </c>
      <c r="D4" s="47" t="s">
        <v>165</v>
      </c>
      <c r="E4" s="50" t="s">
        <v>180</v>
      </c>
      <c r="F4" s="15" t="s">
        <v>182</v>
      </c>
      <c r="G4" s="11"/>
    </row>
    <row r="5" spans="1:7" ht="18.75" customHeight="1">
      <c r="A5" s="4" t="s">
        <v>82</v>
      </c>
      <c r="B5" s="5">
        <v>12704</v>
      </c>
      <c r="C5" s="5">
        <v>13340</v>
      </c>
      <c r="D5" s="5">
        <v>-5000</v>
      </c>
      <c r="E5" s="5">
        <f>C5+D5</f>
        <v>8340</v>
      </c>
      <c r="F5" s="41">
        <f>D5/C5</f>
        <v>-0.3748125937031484</v>
      </c>
      <c r="G5" s="10"/>
    </row>
    <row r="6" spans="1:7" ht="18.75" customHeight="1">
      <c r="A6" s="4" t="s">
        <v>83</v>
      </c>
      <c r="B6" s="5">
        <f>B7+B12</f>
        <v>120297</v>
      </c>
      <c r="C6" s="5">
        <f>C7+C12</f>
        <v>112994</v>
      </c>
      <c r="D6" s="5">
        <f t="shared" ref="D6" si="0">D7+D12</f>
        <v>15965</v>
      </c>
      <c r="E6" s="5">
        <f t="shared" ref="E6:E38" si="1">C6+D6</f>
        <v>128959</v>
      </c>
      <c r="F6" s="41">
        <f t="shared" ref="F6:F38" si="2">D6/C6</f>
        <v>0.14129068800113281</v>
      </c>
      <c r="G6" s="10"/>
    </row>
    <row r="7" spans="1:7" ht="18.75" customHeight="1">
      <c r="A7" s="4" t="s">
        <v>1</v>
      </c>
      <c r="B7" s="5">
        <f>SUM(B8:B11)</f>
        <v>1925</v>
      </c>
      <c r="C7" s="5">
        <f>SUM(C8:C11)</f>
        <v>1925</v>
      </c>
      <c r="D7" s="5">
        <f>SUM(D8:D11)</f>
        <v>0</v>
      </c>
      <c r="E7" s="5">
        <f t="shared" si="1"/>
        <v>1925</v>
      </c>
      <c r="F7" s="41">
        <f t="shared" si="2"/>
        <v>0</v>
      </c>
      <c r="G7" s="10"/>
    </row>
    <row r="8" spans="1:7" ht="18.75" customHeight="1">
      <c r="A8" s="6" t="s">
        <v>2</v>
      </c>
      <c r="B8" s="7">
        <v>236</v>
      </c>
      <c r="C8" s="7">
        <v>236</v>
      </c>
      <c r="D8" s="7"/>
      <c r="E8" s="7">
        <f t="shared" si="1"/>
        <v>236</v>
      </c>
      <c r="F8" s="42">
        <f t="shared" si="2"/>
        <v>0</v>
      </c>
      <c r="G8" s="10"/>
    </row>
    <row r="9" spans="1:7" ht="18.75" customHeight="1">
      <c r="A9" s="6" t="s">
        <v>3</v>
      </c>
      <c r="B9" s="7">
        <v>122</v>
      </c>
      <c r="C9" s="7">
        <v>122</v>
      </c>
      <c r="D9" s="7"/>
      <c r="E9" s="7">
        <f t="shared" si="1"/>
        <v>122</v>
      </c>
      <c r="F9" s="42">
        <f t="shared" si="2"/>
        <v>0</v>
      </c>
      <c r="G9" s="10"/>
    </row>
    <row r="10" spans="1:7" ht="18.75" customHeight="1">
      <c r="A10" s="6" t="s">
        <v>4</v>
      </c>
      <c r="B10" s="7">
        <v>81</v>
      </c>
      <c r="C10" s="7">
        <v>81</v>
      </c>
      <c r="D10" s="7"/>
      <c r="E10" s="7">
        <f t="shared" si="1"/>
        <v>81</v>
      </c>
      <c r="F10" s="42">
        <f t="shared" si="2"/>
        <v>0</v>
      </c>
      <c r="G10" s="10"/>
    </row>
    <row r="11" spans="1:7" ht="18.75" customHeight="1">
      <c r="A11" s="6" t="s">
        <v>5</v>
      </c>
      <c r="B11" s="7">
        <v>1486</v>
      </c>
      <c r="C11" s="7">
        <v>1486</v>
      </c>
      <c r="D11" s="7"/>
      <c r="E11" s="7">
        <f t="shared" si="1"/>
        <v>1486</v>
      </c>
      <c r="F11" s="42">
        <f t="shared" si="2"/>
        <v>0</v>
      </c>
      <c r="G11" s="10"/>
    </row>
    <row r="12" spans="1:7" ht="18.75" customHeight="1">
      <c r="A12" s="4" t="s">
        <v>6</v>
      </c>
      <c r="B12" s="5">
        <f>B13+B14+B17+B21+B22+B23+B29+B30+B31+B32+B33</f>
        <v>118372</v>
      </c>
      <c r="C12" s="5">
        <f t="shared" ref="C12:D12" si="3">C13+C14+C17+C21+C22+C23+C29+C30+C31+C32+C33</f>
        <v>111069</v>
      </c>
      <c r="D12" s="5">
        <f t="shared" si="3"/>
        <v>15965</v>
      </c>
      <c r="E12" s="5">
        <f t="shared" si="1"/>
        <v>127034</v>
      </c>
      <c r="F12" s="41">
        <f t="shared" si="2"/>
        <v>0.14373947726188224</v>
      </c>
      <c r="G12" s="10"/>
    </row>
    <row r="13" spans="1:7" ht="18.75" customHeight="1">
      <c r="A13" s="4" t="s">
        <v>7</v>
      </c>
      <c r="B13" s="5">
        <v>721</v>
      </c>
      <c r="C13" s="5">
        <v>721</v>
      </c>
      <c r="D13" s="5"/>
      <c r="E13" s="5">
        <f t="shared" si="1"/>
        <v>721</v>
      </c>
      <c r="F13" s="41">
        <f t="shared" si="2"/>
        <v>0</v>
      </c>
      <c r="G13" s="10"/>
    </row>
    <row r="14" spans="1:7" ht="18.75" customHeight="1">
      <c r="A14" s="4" t="s">
        <v>8</v>
      </c>
      <c r="B14" s="5">
        <f>B15+B16</f>
        <v>91138</v>
      </c>
      <c r="C14" s="5">
        <f>C15+C16</f>
        <v>87725</v>
      </c>
      <c r="D14" s="5">
        <f>D15+D16</f>
        <v>15465</v>
      </c>
      <c r="E14" s="5">
        <f t="shared" si="1"/>
        <v>103190</v>
      </c>
      <c r="F14" s="41">
        <f t="shared" si="2"/>
        <v>0.17628954117982332</v>
      </c>
      <c r="G14" s="10"/>
    </row>
    <row r="15" spans="1:7" ht="27.75" customHeight="1">
      <c r="A15" s="6" t="s">
        <v>77</v>
      </c>
      <c r="B15" s="7">
        <v>80593</v>
      </c>
      <c r="C15" s="7">
        <v>77180</v>
      </c>
      <c r="D15" s="7">
        <v>15465</v>
      </c>
      <c r="E15" s="7">
        <f t="shared" si="1"/>
        <v>92645</v>
      </c>
      <c r="F15" s="42">
        <f t="shared" si="2"/>
        <v>0.20037574501166106</v>
      </c>
      <c r="G15" s="25" t="s">
        <v>158</v>
      </c>
    </row>
    <row r="16" spans="1:7" ht="18.75" customHeight="1">
      <c r="A16" s="6" t="s">
        <v>78</v>
      </c>
      <c r="B16" s="7">
        <v>10545</v>
      </c>
      <c r="C16" s="7">
        <v>10545</v>
      </c>
      <c r="D16" s="7"/>
      <c r="E16" s="7">
        <f t="shared" si="1"/>
        <v>10545</v>
      </c>
      <c r="F16" s="42">
        <f t="shared" si="2"/>
        <v>0</v>
      </c>
      <c r="G16" s="10"/>
    </row>
    <row r="17" spans="1:7" ht="18.75" customHeight="1">
      <c r="A17" s="4" t="s">
        <v>9</v>
      </c>
      <c r="B17" s="5">
        <f>SUM(B18:B20)</f>
        <v>11767</v>
      </c>
      <c r="C17" s="5">
        <f>SUM(C18:C20)</f>
        <v>11150</v>
      </c>
      <c r="D17" s="5">
        <f>SUM(D18:D20)</f>
        <v>0</v>
      </c>
      <c r="E17" s="5">
        <f t="shared" si="1"/>
        <v>11150</v>
      </c>
      <c r="F17" s="41">
        <f t="shared" si="2"/>
        <v>0</v>
      </c>
      <c r="G17" s="10"/>
    </row>
    <row r="18" spans="1:7" ht="18.75" customHeight="1">
      <c r="A18" s="6" t="s">
        <v>10</v>
      </c>
      <c r="B18" s="7">
        <v>6012</v>
      </c>
      <c r="C18" s="7">
        <v>6012</v>
      </c>
      <c r="D18" s="7"/>
      <c r="E18" s="7">
        <f t="shared" si="1"/>
        <v>6012</v>
      </c>
      <c r="F18" s="42">
        <f t="shared" si="2"/>
        <v>0</v>
      </c>
      <c r="G18" s="10"/>
    </row>
    <row r="19" spans="1:7" ht="18.75" customHeight="1">
      <c r="A19" s="6" t="s">
        <v>11</v>
      </c>
      <c r="B19" s="7">
        <v>430</v>
      </c>
      <c r="C19" s="7">
        <v>430</v>
      </c>
      <c r="D19" s="7"/>
      <c r="E19" s="7">
        <f t="shared" si="1"/>
        <v>430</v>
      </c>
      <c r="F19" s="42">
        <f t="shared" si="2"/>
        <v>0</v>
      </c>
      <c r="G19" s="10"/>
    </row>
    <row r="20" spans="1:7" ht="18.75" customHeight="1">
      <c r="A20" s="6" t="s">
        <v>12</v>
      </c>
      <c r="B20" s="8">
        <v>5325</v>
      </c>
      <c r="C20" s="8">
        <v>4708</v>
      </c>
      <c r="D20" s="8"/>
      <c r="E20" s="7">
        <f t="shared" si="1"/>
        <v>4708</v>
      </c>
      <c r="F20" s="42">
        <f t="shared" si="2"/>
        <v>0</v>
      </c>
      <c r="G20" s="10"/>
    </row>
    <row r="21" spans="1:7" ht="18.75" customHeight="1">
      <c r="A21" s="4" t="s">
        <v>13</v>
      </c>
      <c r="B21" s="5">
        <v>1300</v>
      </c>
      <c r="C21" s="5">
        <v>1300</v>
      </c>
      <c r="D21" s="5"/>
      <c r="E21" s="5">
        <f t="shared" si="1"/>
        <v>1300</v>
      </c>
      <c r="F21" s="41">
        <f t="shared" si="2"/>
        <v>0</v>
      </c>
      <c r="G21" s="10"/>
    </row>
    <row r="22" spans="1:7" ht="18.75" customHeight="1">
      <c r="A22" s="4" t="s">
        <v>79</v>
      </c>
      <c r="B22" s="5">
        <v>8900</v>
      </c>
      <c r="C22" s="5">
        <v>8900</v>
      </c>
      <c r="D22" s="5">
        <v>500</v>
      </c>
      <c r="E22" s="5">
        <f t="shared" si="1"/>
        <v>9400</v>
      </c>
      <c r="F22" s="41">
        <f t="shared" si="2"/>
        <v>5.6179775280898875E-2</v>
      </c>
      <c r="G22" s="10"/>
    </row>
    <row r="23" spans="1:7" ht="18.75" customHeight="1">
      <c r="A23" s="4" t="s">
        <v>14</v>
      </c>
      <c r="B23" s="5">
        <f>B24+B25+B26+B27+B28</f>
        <v>304</v>
      </c>
      <c r="C23" s="5">
        <f>C24+C25+C26+C27+C28</f>
        <v>304</v>
      </c>
      <c r="D23" s="5">
        <f>D24+D25+D26+D27+D28</f>
        <v>0</v>
      </c>
      <c r="E23" s="5">
        <f t="shared" si="1"/>
        <v>304</v>
      </c>
      <c r="F23" s="41">
        <f t="shared" si="2"/>
        <v>0</v>
      </c>
      <c r="G23" s="10"/>
    </row>
    <row r="24" spans="1:7" ht="18.75" customHeight="1">
      <c r="A24" s="6" t="s">
        <v>15</v>
      </c>
      <c r="B24" s="7">
        <v>-1</v>
      </c>
      <c r="C24" s="7">
        <v>-1</v>
      </c>
      <c r="D24" s="7"/>
      <c r="E24" s="7">
        <f t="shared" si="1"/>
        <v>-1</v>
      </c>
      <c r="F24" s="42">
        <f t="shared" si="2"/>
        <v>0</v>
      </c>
      <c r="G24" s="25"/>
    </row>
    <row r="25" spans="1:7" ht="18.75" customHeight="1">
      <c r="A25" s="6" t="s">
        <v>16</v>
      </c>
      <c r="B25" s="7">
        <v>245</v>
      </c>
      <c r="C25" s="7">
        <v>245</v>
      </c>
      <c r="D25" s="7"/>
      <c r="E25" s="7">
        <f t="shared" si="1"/>
        <v>245</v>
      </c>
      <c r="F25" s="42">
        <f t="shared" si="2"/>
        <v>0</v>
      </c>
      <c r="G25" s="25"/>
    </row>
    <row r="26" spans="1:7" ht="18.75" customHeight="1">
      <c r="A26" s="6" t="s">
        <v>17</v>
      </c>
      <c r="B26" s="7">
        <v>0</v>
      </c>
      <c r="C26" s="7">
        <v>0</v>
      </c>
      <c r="D26" s="7"/>
      <c r="E26" s="7">
        <f t="shared" si="1"/>
        <v>0</v>
      </c>
      <c r="F26" s="42"/>
      <c r="G26" s="25"/>
    </row>
    <row r="27" spans="1:7" ht="18.75" customHeight="1">
      <c r="A27" s="6" t="s">
        <v>18</v>
      </c>
      <c r="B27" s="7">
        <v>58</v>
      </c>
      <c r="C27" s="7">
        <v>58</v>
      </c>
      <c r="D27" s="7"/>
      <c r="E27" s="7">
        <f t="shared" si="1"/>
        <v>58</v>
      </c>
      <c r="F27" s="42">
        <f t="shared" si="2"/>
        <v>0</v>
      </c>
      <c r="G27" s="25"/>
    </row>
    <row r="28" spans="1:7" ht="18.75" customHeight="1">
      <c r="A28" s="6" t="s">
        <v>19</v>
      </c>
      <c r="B28" s="7">
        <v>2</v>
      </c>
      <c r="C28" s="7">
        <v>2</v>
      </c>
      <c r="D28" s="7"/>
      <c r="E28" s="7">
        <f t="shared" si="1"/>
        <v>2</v>
      </c>
      <c r="F28" s="42">
        <f t="shared" si="2"/>
        <v>0</v>
      </c>
      <c r="G28" s="25"/>
    </row>
    <row r="29" spans="1:7" ht="18.75" customHeight="1">
      <c r="A29" s="4" t="s">
        <v>20</v>
      </c>
      <c r="B29" s="5">
        <v>132</v>
      </c>
      <c r="C29" s="5">
        <v>132</v>
      </c>
      <c r="D29" s="5"/>
      <c r="E29" s="5">
        <f t="shared" si="1"/>
        <v>132</v>
      </c>
      <c r="F29" s="41">
        <f t="shared" si="2"/>
        <v>0</v>
      </c>
      <c r="G29" s="10"/>
    </row>
    <row r="30" spans="1:7" ht="18.75" customHeight="1">
      <c r="A30" s="4" t="s">
        <v>21</v>
      </c>
      <c r="B30" s="5">
        <v>52</v>
      </c>
      <c r="C30" s="5">
        <v>52</v>
      </c>
      <c r="D30" s="5"/>
      <c r="E30" s="5">
        <f t="shared" si="1"/>
        <v>52</v>
      </c>
      <c r="F30" s="41">
        <f t="shared" si="2"/>
        <v>0</v>
      </c>
      <c r="G30" s="10"/>
    </row>
    <row r="31" spans="1:7" ht="18.75" customHeight="1">
      <c r="A31" s="4" t="s">
        <v>22</v>
      </c>
      <c r="B31" s="5">
        <v>785</v>
      </c>
      <c r="C31" s="5">
        <v>785</v>
      </c>
      <c r="D31" s="5"/>
      <c r="E31" s="5">
        <f t="shared" si="1"/>
        <v>785</v>
      </c>
      <c r="F31" s="41">
        <f t="shared" si="2"/>
        <v>0</v>
      </c>
      <c r="G31" s="10"/>
    </row>
    <row r="32" spans="1:7" ht="18.75" customHeight="1">
      <c r="A32" s="4" t="s">
        <v>119</v>
      </c>
      <c r="B32" s="5">
        <v>1617</v>
      </c>
      <c r="C32" s="5"/>
      <c r="D32" s="5"/>
      <c r="E32" s="5">
        <f t="shared" si="1"/>
        <v>0</v>
      </c>
      <c r="F32" s="41"/>
      <c r="G32" s="10"/>
    </row>
    <row r="33" spans="1:7" ht="18.75" customHeight="1">
      <c r="A33" s="4" t="s">
        <v>23</v>
      </c>
      <c r="B33" s="5">
        <v>1656</v>
      </c>
      <c r="C33" s="5"/>
      <c r="D33" s="5"/>
      <c r="E33" s="5">
        <f t="shared" si="1"/>
        <v>0</v>
      </c>
      <c r="F33" s="41"/>
      <c r="G33" s="10"/>
    </row>
    <row r="34" spans="1:7" ht="18.75" customHeight="1">
      <c r="A34" s="4" t="s">
        <v>84</v>
      </c>
      <c r="B34" s="5">
        <v>6526</v>
      </c>
      <c r="C34" s="5">
        <v>21410</v>
      </c>
      <c r="D34" s="5">
        <v>-21410</v>
      </c>
      <c r="E34" s="5">
        <f t="shared" si="1"/>
        <v>0</v>
      </c>
      <c r="F34" s="41">
        <f t="shared" si="2"/>
        <v>-1</v>
      </c>
      <c r="G34" s="10"/>
    </row>
    <row r="35" spans="1:7" ht="22.5" customHeight="1">
      <c r="A35" s="4" t="s">
        <v>24</v>
      </c>
      <c r="B35" s="5">
        <v>46</v>
      </c>
      <c r="C35" s="46"/>
      <c r="D35" s="46">
        <v>24329</v>
      </c>
      <c r="E35" s="5">
        <f t="shared" si="1"/>
        <v>24329</v>
      </c>
      <c r="F35" s="41"/>
      <c r="G35" s="25" t="s">
        <v>192</v>
      </c>
    </row>
    <row r="36" spans="1:7" ht="18.75" customHeight="1">
      <c r="A36" s="4" t="s">
        <v>85</v>
      </c>
      <c r="B36" s="5">
        <f>B5+B6+B34+B35</f>
        <v>139573</v>
      </c>
      <c r="C36" s="5">
        <f>C5+C6+C34+C35</f>
        <v>147744</v>
      </c>
      <c r="D36" s="5">
        <f>D5+D6+D34+D35</f>
        <v>13884</v>
      </c>
      <c r="E36" s="5">
        <f t="shared" si="1"/>
        <v>161628</v>
      </c>
      <c r="F36" s="41">
        <f t="shared" si="2"/>
        <v>9.3973359324236519E-2</v>
      </c>
      <c r="G36" s="10"/>
    </row>
    <row r="37" spans="1:7" ht="18.75" customHeight="1">
      <c r="A37" s="4" t="s">
        <v>25</v>
      </c>
      <c r="B37" s="5">
        <v>1914</v>
      </c>
      <c r="C37" s="5">
        <v>1914</v>
      </c>
      <c r="D37" s="5"/>
      <c r="E37" s="5">
        <f t="shared" si="1"/>
        <v>1914</v>
      </c>
      <c r="F37" s="41">
        <f t="shared" si="2"/>
        <v>0</v>
      </c>
      <c r="G37" s="10"/>
    </row>
    <row r="38" spans="1:7" ht="18.75" customHeight="1">
      <c r="A38" s="4" t="s">
        <v>86</v>
      </c>
      <c r="B38" s="5">
        <f>B36-B37</f>
        <v>137659</v>
      </c>
      <c r="C38" s="5">
        <f>C36-C37</f>
        <v>145830</v>
      </c>
      <c r="D38" s="5">
        <f>D36-D37</f>
        <v>13884</v>
      </c>
      <c r="E38" s="5">
        <f t="shared" si="1"/>
        <v>159714</v>
      </c>
      <c r="F38" s="41">
        <f t="shared" si="2"/>
        <v>9.5206747582801898E-2</v>
      </c>
      <c r="G38" s="10"/>
    </row>
  </sheetData>
  <mergeCells count="5">
    <mergeCell ref="B2:E2"/>
    <mergeCell ref="A1:G1"/>
    <mergeCell ref="A3:A4"/>
    <mergeCell ref="B3:B4"/>
    <mergeCell ref="C3:F3"/>
  </mergeCells>
  <phoneticPr fontId="2" type="noConversion"/>
  <pageMargins left="0.9055118110236221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8"/>
  <sheetViews>
    <sheetView topLeftCell="A52" workbookViewId="0">
      <selection activeCell="P59" sqref="P59"/>
    </sheetView>
  </sheetViews>
  <sheetFormatPr defaultRowHeight="14.25"/>
  <cols>
    <col min="1" max="1" width="32.25" style="21" customWidth="1"/>
    <col min="2" max="5" width="9.25" style="22" customWidth="1"/>
    <col min="6" max="6" width="10.75" style="22" customWidth="1"/>
    <col min="7" max="240" width="9" style="1"/>
    <col min="241" max="241" width="29.125" style="1" customWidth="1"/>
    <col min="242" max="245" width="10" style="1" customWidth="1"/>
    <col min="246" max="246" width="39.375" style="1" customWidth="1"/>
    <col min="247" max="247" width="9.5" style="1" customWidth="1"/>
    <col min="248" max="496" width="9" style="1"/>
    <col min="497" max="497" width="29.125" style="1" customWidth="1"/>
    <col min="498" max="501" width="10" style="1" customWidth="1"/>
    <col min="502" max="502" width="39.375" style="1" customWidth="1"/>
    <col min="503" max="503" width="9.5" style="1" customWidth="1"/>
    <col min="504" max="752" width="9" style="1"/>
    <col min="753" max="753" width="29.125" style="1" customWidth="1"/>
    <col min="754" max="757" width="10" style="1" customWidth="1"/>
    <col min="758" max="758" width="39.375" style="1" customWidth="1"/>
    <col min="759" max="759" width="9.5" style="1" customWidth="1"/>
    <col min="760" max="1008" width="9" style="1"/>
    <col min="1009" max="1009" width="29.125" style="1" customWidth="1"/>
    <col min="1010" max="1013" width="10" style="1" customWidth="1"/>
    <col min="1014" max="1014" width="39.375" style="1" customWidth="1"/>
    <col min="1015" max="1015" width="9.5" style="1" customWidth="1"/>
    <col min="1016" max="1264" width="9" style="1"/>
    <col min="1265" max="1265" width="29.125" style="1" customWidth="1"/>
    <col min="1266" max="1269" width="10" style="1" customWidth="1"/>
    <col min="1270" max="1270" width="39.375" style="1" customWidth="1"/>
    <col min="1271" max="1271" width="9.5" style="1" customWidth="1"/>
    <col min="1272" max="1520" width="9" style="1"/>
    <col min="1521" max="1521" width="29.125" style="1" customWidth="1"/>
    <col min="1522" max="1525" width="10" style="1" customWidth="1"/>
    <col min="1526" max="1526" width="39.375" style="1" customWidth="1"/>
    <col min="1527" max="1527" width="9.5" style="1" customWidth="1"/>
    <col min="1528" max="1776" width="9" style="1"/>
    <col min="1777" max="1777" width="29.125" style="1" customWidth="1"/>
    <col min="1778" max="1781" width="10" style="1" customWidth="1"/>
    <col min="1782" max="1782" width="39.375" style="1" customWidth="1"/>
    <col min="1783" max="1783" width="9.5" style="1" customWidth="1"/>
    <col min="1784" max="2032" width="9" style="1"/>
    <col min="2033" max="2033" width="29.125" style="1" customWidth="1"/>
    <col min="2034" max="2037" width="10" style="1" customWidth="1"/>
    <col min="2038" max="2038" width="39.375" style="1" customWidth="1"/>
    <col min="2039" max="2039" width="9.5" style="1" customWidth="1"/>
    <col min="2040" max="2288" width="9" style="1"/>
    <col min="2289" max="2289" width="29.125" style="1" customWidth="1"/>
    <col min="2290" max="2293" width="10" style="1" customWidth="1"/>
    <col min="2294" max="2294" width="39.375" style="1" customWidth="1"/>
    <col min="2295" max="2295" width="9.5" style="1" customWidth="1"/>
    <col min="2296" max="2544" width="9" style="1"/>
    <col min="2545" max="2545" width="29.125" style="1" customWidth="1"/>
    <col min="2546" max="2549" width="10" style="1" customWidth="1"/>
    <col min="2550" max="2550" width="39.375" style="1" customWidth="1"/>
    <col min="2551" max="2551" width="9.5" style="1" customWidth="1"/>
    <col min="2552" max="2800" width="9" style="1"/>
    <col min="2801" max="2801" width="29.125" style="1" customWidth="1"/>
    <col min="2802" max="2805" width="10" style="1" customWidth="1"/>
    <col min="2806" max="2806" width="39.375" style="1" customWidth="1"/>
    <col min="2807" max="2807" width="9.5" style="1" customWidth="1"/>
    <col min="2808" max="3056" width="9" style="1"/>
    <col min="3057" max="3057" width="29.125" style="1" customWidth="1"/>
    <col min="3058" max="3061" width="10" style="1" customWidth="1"/>
    <col min="3062" max="3062" width="39.375" style="1" customWidth="1"/>
    <col min="3063" max="3063" width="9.5" style="1" customWidth="1"/>
    <col min="3064" max="3312" width="9" style="1"/>
    <col min="3313" max="3313" width="29.125" style="1" customWidth="1"/>
    <col min="3314" max="3317" width="10" style="1" customWidth="1"/>
    <col min="3318" max="3318" width="39.375" style="1" customWidth="1"/>
    <col min="3319" max="3319" width="9.5" style="1" customWidth="1"/>
    <col min="3320" max="3568" width="9" style="1"/>
    <col min="3569" max="3569" width="29.125" style="1" customWidth="1"/>
    <col min="3570" max="3573" width="10" style="1" customWidth="1"/>
    <col min="3574" max="3574" width="39.375" style="1" customWidth="1"/>
    <col min="3575" max="3575" width="9.5" style="1" customWidth="1"/>
    <col min="3576" max="3824" width="9" style="1"/>
    <col min="3825" max="3825" width="29.125" style="1" customWidth="1"/>
    <col min="3826" max="3829" width="10" style="1" customWidth="1"/>
    <col min="3830" max="3830" width="39.375" style="1" customWidth="1"/>
    <col min="3831" max="3831" width="9.5" style="1" customWidth="1"/>
    <col min="3832" max="4080" width="9" style="1"/>
    <col min="4081" max="4081" width="29.125" style="1" customWidth="1"/>
    <col min="4082" max="4085" width="10" style="1" customWidth="1"/>
    <col min="4086" max="4086" width="39.375" style="1" customWidth="1"/>
    <col min="4087" max="4087" width="9.5" style="1" customWidth="1"/>
    <col min="4088" max="4336" width="9" style="1"/>
    <col min="4337" max="4337" width="29.125" style="1" customWidth="1"/>
    <col min="4338" max="4341" width="10" style="1" customWidth="1"/>
    <col min="4342" max="4342" width="39.375" style="1" customWidth="1"/>
    <col min="4343" max="4343" width="9.5" style="1" customWidth="1"/>
    <col min="4344" max="4592" width="9" style="1"/>
    <col min="4593" max="4593" width="29.125" style="1" customWidth="1"/>
    <col min="4594" max="4597" width="10" style="1" customWidth="1"/>
    <col min="4598" max="4598" width="39.375" style="1" customWidth="1"/>
    <col min="4599" max="4599" width="9.5" style="1" customWidth="1"/>
    <col min="4600" max="4848" width="9" style="1"/>
    <col min="4849" max="4849" width="29.125" style="1" customWidth="1"/>
    <col min="4850" max="4853" width="10" style="1" customWidth="1"/>
    <col min="4854" max="4854" width="39.375" style="1" customWidth="1"/>
    <col min="4855" max="4855" width="9.5" style="1" customWidth="1"/>
    <col min="4856" max="5104" width="9" style="1"/>
    <col min="5105" max="5105" width="29.125" style="1" customWidth="1"/>
    <col min="5106" max="5109" width="10" style="1" customWidth="1"/>
    <col min="5110" max="5110" width="39.375" style="1" customWidth="1"/>
    <col min="5111" max="5111" width="9.5" style="1" customWidth="1"/>
    <col min="5112" max="5360" width="9" style="1"/>
    <col min="5361" max="5361" width="29.125" style="1" customWidth="1"/>
    <col min="5362" max="5365" width="10" style="1" customWidth="1"/>
    <col min="5366" max="5366" width="39.375" style="1" customWidth="1"/>
    <col min="5367" max="5367" width="9.5" style="1" customWidth="1"/>
    <col min="5368" max="5616" width="9" style="1"/>
    <col min="5617" max="5617" width="29.125" style="1" customWidth="1"/>
    <col min="5618" max="5621" width="10" style="1" customWidth="1"/>
    <col min="5622" max="5622" width="39.375" style="1" customWidth="1"/>
    <col min="5623" max="5623" width="9.5" style="1" customWidth="1"/>
    <col min="5624" max="5872" width="9" style="1"/>
    <col min="5873" max="5873" width="29.125" style="1" customWidth="1"/>
    <col min="5874" max="5877" width="10" style="1" customWidth="1"/>
    <col min="5878" max="5878" width="39.375" style="1" customWidth="1"/>
    <col min="5879" max="5879" width="9.5" style="1" customWidth="1"/>
    <col min="5880" max="6128" width="9" style="1"/>
    <col min="6129" max="6129" width="29.125" style="1" customWidth="1"/>
    <col min="6130" max="6133" width="10" style="1" customWidth="1"/>
    <col min="6134" max="6134" width="39.375" style="1" customWidth="1"/>
    <col min="6135" max="6135" width="9.5" style="1" customWidth="1"/>
    <col min="6136" max="6384" width="9" style="1"/>
    <col min="6385" max="6385" width="29.125" style="1" customWidth="1"/>
    <col min="6386" max="6389" width="10" style="1" customWidth="1"/>
    <col min="6390" max="6390" width="39.375" style="1" customWidth="1"/>
    <col min="6391" max="6391" width="9.5" style="1" customWidth="1"/>
    <col min="6392" max="6640" width="9" style="1"/>
    <col min="6641" max="6641" width="29.125" style="1" customWidth="1"/>
    <col min="6642" max="6645" width="10" style="1" customWidth="1"/>
    <col min="6646" max="6646" width="39.375" style="1" customWidth="1"/>
    <col min="6647" max="6647" width="9.5" style="1" customWidth="1"/>
    <col min="6648" max="6896" width="9" style="1"/>
    <col min="6897" max="6897" width="29.125" style="1" customWidth="1"/>
    <col min="6898" max="6901" width="10" style="1" customWidth="1"/>
    <col min="6902" max="6902" width="39.375" style="1" customWidth="1"/>
    <col min="6903" max="6903" width="9.5" style="1" customWidth="1"/>
    <col min="6904" max="7152" width="9" style="1"/>
    <col min="7153" max="7153" width="29.125" style="1" customWidth="1"/>
    <col min="7154" max="7157" width="10" style="1" customWidth="1"/>
    <col min="7158" max="7158" width="39.375" style="1" customWidth="1"/>
    <col min="7159" max="7159" width="9.5" style="1" customWidth="1"/>
    <col min="7160" max="7408" width="9" style="1"/>
    <col min="7409" max="7409" width="29.125" style="1" customWidth="1"/>
    <col min="7410" max="7413" width="10" style="1" customWidth="1"/>
    <col min="7414" max="7414" width="39.375" style="1" customWidth="1"/>
    <col min="7415" max="7415" width="9.5" style="1" customWidth="1"/>
    <col min="7416" max="7664" width="9" style="1"/>
    <col min="7665" max="7665" width="29.125" style="1" customWidth="1"/>
    <col min="7666" max="7669" width="10" style="1" customWidth="1"/>
    <col min="7670" max="7670" width="39.375" style="1" customWidth="1"/>
    <col min="7671" max="7671" width="9.5" style="1" customWidth="1"/>
    <col min="7672" max="7920" width="9" style="1"/>
    <col min="7921" max="7921" width="29.125" style="1" customWidth="1"/>
    <col min="7922" max="7925" width="10" style="1" customWidth="1"/>
    <col min="7926" max="7926" width="39.375" style="1" customWidth="1"/>
    <col min="7927" max="7927" width="9.5" style="1" customWidth="1"/>
    <col min="7928" max="8176" width="9" style="1"/>
    <col min="8177" max="8177" width="29.125" style="1" customWidth="1"/>
    <col min="8178" max="8181" width="10" style="1" customWidth="1"/>
    <col min="8182" max="8182" width="39.375" style="1" customWidth="1"/>
    <col min="8183" max="8183" width="9.5" style="1" customWidth="1"/>
    <col min="8184" max="8432" width="9" style="1"/>
    <col min="8433" max="8433" width="29.125" style="1" customWidth="1"/>
    <col min="8434" max="8437" width="10" style="1" customWidth="1"/>
    <col min="8438" max="8438" width="39.375" style="1" customWidth="1"/>
    <col min="8439" max="8439" width="9.5" style="1" customWidth="1"/>
    <col min="8440" max="8688" width="9" style="1"/>
    <col min="8689" max="8689" width="29.125" style="1" customWidth="1"/>
    <col min="8690" max="8693" width="10" style="1" customWidth="1"/>
    <col min="8694" max="8694" width="39.375" style="1" customWidth="1"/>
    <col min="8695" max="8695" width="9.5" style="1" customWidth="1"/>
    <col min="8696" max="8944" width="9" style="1"/>
    <col min="8945" max="8945" width="29.125" style="1" customWidth="1"/>
    <col min="8946" max="8949" width="10" style="1" customWidth="1"/>
    <col min="8950" max="8950" width="39.375" style="1" customWidth="1"/>
    <col min="8951" max="8951" width="9.5" style="1" customWidth="1"/>
    <col min="8952" max="9200" width="9" style="1"/>
    <col min="9201" max="9201" width="29.125" style="1" customWidth="1"/>
    <col min="9202" max="9205" width="10" style="1" customWidth="1"/>
    <col min="9206" max="9206" width="39.375" style="1" customWidth="1"/>
    <col min="9207" max="9207" width="9.5" style="1" customWidth="1"/>
    <col min="9208" max="9456" width="9" style="1"/>
    <col min="9457" max="9457" width="29.125" style="1" customWidth="1"/>
    <col min="9458" max="9461" width="10" style="1" customWidth="1"/>
    <col min="9462" max="9462" width="39.375" style="1" customWidth="1"/>
    <col min="9463" max="9463" width="9.5" style="1" customWidth="1"/>
    <col min="9464" max="9712" width="9" style="1"/>
    <col min="9713" max="9713" width="29.125" style="1" customWidth="1"/>
    <col min="9714" max="9717" width="10" style="1" customWidth="1"/>
    <col min="9718" max="9718" width="39.375" style="1" customWidth="1"/>
    <col min="9719" max="9719" width="9.5" style="1" customWidth="1"/>
    <col min="9720" max="9968" width="9" style="1"/>
    <col min="9969" max="9969" width="29.125" style="1" customWidth="1"/>
    <col min="9970" max="9973" width="10" style="1" customWidth="1"/>
    <col min="9974" max="9974" width="39.375" style="1" customWidth="1"/>
    <col min="9975" max="9975" width="9.5" style="1" customWidth="1"/>
    <col min="9976" max="10224" width="9" style="1"/>
    <col min="10225" max="10225" width="29.125" style="1" customWidth="1"/>
    <col min="10226" max="10229" width="10" style="1" customWidth="1"/>
    <col min="10230" max="10230" width="39.375" style="1" customWidth="1"/>
    <col min="10231" max="10231" width="9.5" style="1" customWidth="1"/>
    <col min="10232" max="10480" width="9" style="1"/>
    <col min="10481" max="10481" width="29.125" style="1" customWidth="1"/>
    <col min="10482" max="10485" width="10" style="1" customWidth="1"/>
    <col min="10486" max="10486" width="39.375" style="1" customWidth="1"/>
    <col min="10487" max="10487" width="9.5" style="1" customWidth="1"/>
    <col min="10488" max="10736" width="9" style="1"/>
    <col min="10737" max="10737" width="29.125" style="1" customWidth="1"/>
    <col min="10738" max="10741" width="10" style="1" customWidth="1"/>
    <col min="10742" max="10742" width="39.375" style="1" customWidth="1"/>
    <col min="10743" max="10743" width="9.5" style="1" customWidth="1"/>
    <col min="10744" max="10992" width="9" style="1"/>
    <col min="10993" max="10993" width="29.125" style="1" customWidth="1"/>
    <col min="10994" max="10997" width="10" style="1" customWidth="1"/>
    <col min="10998" max="10998" width="39.375" style="1" customWidth="1"/>
    <col min="10999" max="10999" width="9.5" style="1" customWidth="1"/>
    <col min="11000" max="11248" width="9" style="1"/>
    <col min="11249" max="11249" width="29.125" style="1" customWidth="1"/>
    <col min="11250" max="11253" width="10" style="1" customWidth="1"/>
    <col min="11254" max="11254" width="39.375" style="1" customWidth="1"/>
    <col min="11255" max="11255" width="9.5" style="1" customWidth="1"/>
    <col min="11256" max="11504" width="9" style="1"/>
    <col min="11505" max="11505" width="29.125" style="1" customWidth="1"/>
    <col min="11506" max="11509" width="10" style="1" customWidth="1"/>
    <col min="11510" max="11510" width="39.375" style="1" customWidth="1"/>
    <col min="11511" max="11511" width="9.5" style="1" customWidth="1"/>
    <col min="11512" max="11760" width="9" style="1"/>
    <col min="11761" max="11761" width="29.125" style="1" customWidth="1"/>
    <col min="11762" max="11765" width="10" style="1" customWidth="1"/>
    <col min="11766" max="11766" width="39.375" style="1" customWidth="1"/>
    <col min="11767" max="11767" width="9.5" style="1" customWidth="1"/>
    <col min="11768" max="12016" width="9" style="1"/>
    <col min="12017" max="12017" width="29.125" style="1" customWidth="1"/>
    <col min="12018" max="12021" width="10" style="1" customWidth="1"/>
    <col min="12022" max="12022" width="39.375" style="1" customWidth="1"/>
    <col min="12023" max="12023" width="9.5" style="1" customWidth="1"/>
    <col min="12024" max="12272" width="9" style="1"/>
    <col min="12273" max="12273" width="29.125" style="1" customWidth="1"/>
    <col min="12274" max="12277" width="10" style="1" customWidth="1"/>
    <col min="12278" max="12278" width="39.375" style="1" customWidth="1"/>
    <col min="12279" max="12279" width="9.5" style="1" customWidth="1"/>
    <col min="12280" max="12528" width="9" style="1"/>
    <col min="12529" max="12529" width="29.125" style="1" customWidth="1"/>
    <col min="12530" max="12533" width="10" style="1" customWidth="1"/>
    <col min="12534" max="12534" width="39.375" style="1" customWidth="1"/>
    <col min="12535" max="12535" width="9.5" style="1" customWidth="1"/>
    <col min="12536" max="12784" width="9" style="1"/>
    <col min="12785" max="12785" width="29.125" style="1" customWidth="1"/>
    <col min="12786" max="12789" width="10" style="1" customWidth="1"/>
    <col min="12790" max="12790" width="39.375" style="1" customWidth="1"/>
    <col min="12791" max="12791" width="9.5" style="1" customWidth="1"/>
    <col min="12792" max="13040" width="9" style="1"/>
    <col min="13041" max="13041" width="29.125" style="1" customWidth="1"/>
    <col min="13042" max="13045" width="10" style="1" customWidth="1"/>
    <col min="13046" max="13046" width="39.375" style="1" customWidth="1"/>
    <col min="13047" max="13047" width="9.5" style="1" customWidth="1"/>
    <col min="13048" max="13296" width="9" style="1"/>
    <col min="13297" max="13297" width="29.125" style="1" customWidth="1"/>
    <col min="13298" max="13301" width="10" style="1" customWidth="1"/>
    <col min="13302" max="13302" width="39.375" style="1" customWidth="1"/>
    <col min="13303" max="13303" width="9.5" style="1" customWidth="1"/>
    <col min="13304" max="13552" width="9" style="1"/>
    <col min="13553" max="13553" width="29.125" style="1" customWidth="1"/>
    <col min="13554" max="13557" width="10" style="1" customWidth="1"/>
    <col min="13558" max="13558" width="39.375" style="1" customWidth="1"/>
    <col min="13559" max="13559" width="9.5" style="1" customWidth="1"/>
    <col min="13560" max="13808" width="9" style="1"/>
    <col min="13809" max="13809" width="29.125" style="1" customWidth="1"/>
    <col min="13810" max="13813" width="10" style="1" customWidth="1"/>
    <col min="13814" max="13814" width="39.375" style="1" customWidth="1"/>
    <col min="13815" max="13815" width="9.5" style="1" customWidth="1"/>
    <col min="13816" max="14064" width="9" style="1"/>
    <col min="14065" max="14065" width="29.125" style="1" customWidth="1"/>
    <col min="14066" max="14069" width="10" style="1" customWidth="1"/>
    <col min="14070" max="14070" width="39.375" style="1" customWidth="1"/>
    <col min="14071" max="14071" width="9.5" style="1" customWidth="1"/>
    <col min="14072" max="14320" width="9" style="1"/>
    <col min="14321" max="14321" width="29.125" style="1" customWidth="1"/>
    <col min="14322" max="14325" width="10" style="1" customWidth="1"/>
    <col min="14326" max="14326" width="39.375" style="1" customWidth="1"/>
    <col min="14327" max="14327" width="9.5" style="1" customWidth="1"/>
    <col min="14328" max="14576" width="9" style="1"/>
    <col min="14577" max="14577" width="29.125" style="1" customWidth="1"/>
    <col min="14578" max="14581" width="10" style="1" customWidth="1"/>
    <col min="14582" max="14582" width="39.375" style="1" customWidth="1"/>
    <col min="14583" max="14583" width="9.5" style="1" customWidth="1"/>
    <col min="14584" max="14832" width="9" style="1"/>
    <col min="14833" max="14833" width="29.125" style="1" customWidth="1"/>
    <col min="14834" max="14837" width="10" style="1" customWidth="1"/>
    <col min="14838" max="14838" width="39.375" style="1" customWidth="1"/>
    <col min="14839" max="14839" width="9.5" style="1" customWidth="1"/>
    <col min="14840" max="15088" width="9" style="1"/>
    <col min="15089" max="15089" width="29.125" style="1" customWidth="1"/>
    <col min="15090" max="15093" width="10" style="1" customWidth="1"/>
    <col min="15094" max="15094" width="39.375" style="1" customWidth="1"/>
    <col min="15095" max="15095" width="9.5" style="1" customWidth="1"/>
    <col min="15096" max="15344" width="9" style="1"/>
    <col min="15345" max="15345" width="29.125" style="1" customWidth="1"/>
    <col min="15346" max="15349" width="10" style="1" customWidth="1"/>
    <col min="15350" max="15350" width="39.375" style="1" customWidth="1"/>
    <col min="15351" max="15351" width="9.5" style="1" customWidth="1"/>
    <col min="15352" max="15600" width="9" style="1"/>
    <col min="15601" max="15601" width="29.125" style="1" customWidth="1"/>
    <col min="15602" max="15605" width="10" style="1" customWidth="1"/>
    <col min="15606" max="15606" width="39.375" style="1" customWidth="1"/>
    <col min="15607" max="15607" width="9.5" style="1" customWidth="1"/>
    <col min="15608" max="15856" width="9" style="1"/>
    <col min="15857" max="15857" width="29.125" style="1" customWidth="1"/>
    <col min="15858" max="15861" width="10" style="1" customWidth="1"/>
    <col min="15862" max="15862" width="39.375" style="1" customWidth="1"/>
    <col min="15863" max="15863" width="9.5" style="1" customWidth="1"/>
    <col min="15864" max="16112" width="9" style="1"/>
    <col min="16113" max="16113" width="29.125" style="1" customWidth="1"/>
    <col min="16114" max="16117" width="10" style="1" customWidth="1"/>
    <col min="16118" max="16118" width="39.375" style="1" customWidth="1"/>
    <col min="16119" max="16119" width="9.5" style="1" customWidth="1"/>
    <col min="16120" max="16384" width="9" style="1"/>
  </cols>
  <sheetData>
    <row r="1" spans="1:6" ht="20.25" customHeight="1">
      <c r="A1" s="64" t="s">
        <v>160</v>
      </c>
      <c r="B1" s="64"/>
      <c r="C1" s="64"/>
      <c r="D1" s="64"/>
      <c r="E1" s="64"/>
      <c r="F1" s="64"/>
    </row>
    <row r="2" spans="1:6" ht="13.5" customHeight="1">
      <c r="A2" s="12"/>
      <c r="B2" s="13"/>
      <c r="C2" s="13"/>
      <c r="D2" s="13"/>
      <c r="E2" s="13"/>
      <c r="F2" s="14" t="s">
        <v>28</v>
      </c>
    </row>
    <row r="3" spans="1:6" ht="16.5" customHeight="1">
      <c r="A3" s="65" t="s">
        <v>29</v>
      </c>
      <c r="B3" s="59" t="s">
        <v>184</v>
      </c>
      <c r="C3" s="61" t="s">
        <v>163</v>
      </c>
      <c r="D3" s="62"/>
      <c r="E3" s="62"/>
      <c r="F3" s="63"/>
    </row>
    <row r="4" spans="1:6" ht="27" customHeight="1">
      <c r="A4" s="66"/>
      <c r="B4" s="60"/>
      <c r="C4" s="3" t="s">
        <v>164</v>
      </c>
      <c r="D4" s="3" t="s">
        <v>165</v>
      </c>
      <c r="E4" s="51" t="s">
        <v>183</v>
      </c>
      <c r="F4" s="15" t="s">
        <v>182</v>
      </c>
    </row>
    <row r="5" spans="1:6" ht="19.5" customHeight="1">
      <c r="A5" s="16" t="s">
        <v>30</v>
      </c>
      <c r="B5" s="17">
        <f>SUM(B6:B64)</f>
        <v>100578</v>
      </c>
      <c r="C5" s="17">
        <f>SUM(C6:C64)</f>
        <v>113229</v>
      </c>
      <c r="D5" s="17">
        <f>SUM(D6:D64)</f>
        <v>0</v>
      </c>
      <c r="E5" s="17">
        <f>C5+D5</f>
        <v>113229</v>
      </c>
      <c r="F5" s="24">
        <f>D5/C5</f>
        <v>0</v>
      </c>
    </row>
    <row r="6" spans="1:6" ht="19.5" customHeight="1">
      <c r="A6" s="18" t="s">
        <v>31</v>
      </c>
      <c r="B6" s="19">
        <v>62516</v>
      </c>
      <c r="C6" s="19">
        <v>61577</v>
      </c>
      <c r="D6" s="19"/>
      <c r="E6" s="19">
        <f t="shared" ref="E6:E69" si="0">C6+D6</f>
        <v>61577</v>
      </c>
      <c r="F6" s="23">
        <f t="shared" ref="F6:F69" si="1">D6/C6</f>
        <v>0</v>
      </c>
    </row>
    <row r="7" spans="1:6" ht="19.5" customHeight="1">
      <c r="A7" s="18" t="s">
        <v>32</v>
      </c>
      <c r="B7" s="19">
        <v>-577</v>
      </c>
      <c r="C7" s="19"/>
      <c r="D7" s="19"/>
      <c r="E7" s="19">
        <f t="shared" si="0"/>
        <v>0</v>
      </c>
      <c r="F7" s="23"/>
    </row>
    <row r="8" spans="1:6" ht="19.5" customHeight="1">
      <c r="A8" s="18" t="s">
        <v>33</v>
      </c>
      <c r="B8" s="19">
        <v>1385</v>
      </c>
      <c r="C8" s="19">
        <v>1600</v>
      </c>
      <c r="D8" s="19"/>
      <c r="E8" s="19">
        <f t="shared" si="0"/>
        <v>1600</v>
      </c>
      <c r="F8" s="23">
        <f t="shared" si="1"/>
        <v>0</v>
      </c>
    </row>
    <row r="9" spans="1:6" ht="19.5" customHeight="1">
      <c r="A9" s="18" t="s">
        <v>120</v>
      </c>
      <c r="B9" s="19">
        <v>2205</v>
      </c>
      <c r="C9" s="19">
        <v>2383</v>
      </c>
      <c r="D9" s="19"/>
      <c r="E9" s="19">
        <f t="shared" si="0"/>
        <v>2383</v>
      </c>
      <c r="F9" s="23">
        <f t="shared" si="1"/>
        <v>0</v>
      </c>
    </row>
    <row r="10" spans="1:6" ht="19.5" customHeight="1">
      <c r="A10" s="18" t="s">
        <v>34</v>
      </c>
      <c r="B10" s="19">
        <v>1813</v>
      </c>
      <c r="C10" s="19">
        <v>2959</v>
      </c>
      <c r="D10" s="19"/>
      <c r="E10" s="19">
        <f t="shared" si="0"/>
        <v>2959</v>
      </c>
      <c r="F10" s="23">
        <f t="shared" si="1"/>
        <v>0</v>
      </c>
    </row>
    <row r="11" spans="1:6" ht="19.5" customHeight="1">
      <c r="A11" s="18" t="s">
        <v>35</v>
      </c>
      <c r="B11" s="19">
        <v>8902</v>
      </c>
      <c r="C11" s="19">
        <v>8645</v>
      </c>
      <c r="D11" s="19"/>
      <c r="E11" s="19">
        <f t="shared" si="0"/>
        <v>8645</v>
      </c>
      <c r="F11" s="23">
        <f t="shared" si="1"/>
        <v>0</v>
      </c>
    </row>
    <row r="12" spans="1:6" ht="30.75" customHeight="1">
      <c r="A12" s="18" t="s">
        <v>139</v>
      </c>
      <c r="B12" s="19">
        <v>403</v>
      </c>
      <c r="C12" s="19">
        <v>266</v>
      </c>
      <c r="D12" s="19"/>
      <c r="E12" s="19">
        <f t="shared" si="0"/>
        <v>266</v>
      </c>
      <c r="F12" s="23">
        <f t="shared" si="1"/>
        <v>0</v>
      </c>
    </row>
    <row r="13" spans="1:6" ht="19.5" customHeight="1">
      <c r="A13" s="18" t="s">
        <v>36</v>
      </c>
      <c r="B13" s="19">
        <v>7017</v>
      </c>
      <c r="C13" s="19">
        <v>7436</v>
      </c>
      <c r="D13" s="19"/>
      <c r="E13" s="19">
        <f t="shared" si="0"/>
        <v>7436</v>
      </c>
      <c r="F13" s="23">
        <f t="shared" si="1"/>
        <v>0</v>
      </c>
    </row>
    <row r="14" spans="1:6" ht="19.5" customHeight="1">
      <c r="A14" s="18" t="s">
        <v>37</v>
      </c>
      <c r="B14" s="19">
        <v>4055</v>
      </c>
      <c r="C14" s="19">
        <v>1500</v>
      </c>
      <c r="D14" s="19"/>
      <c r="E14" s="19">
        <f t="shared" si="0"/>
        <v>1500</v>
      </c>
      <c r="F14" s="23">
        <f t="shared" si="1"/>
        <v>0</v>
      </c>
    </row>
    <row r="15" spans="1:6" ht="19.5" customHeight="1">
      <c r="A15" s="18" t="s">
        <v>80</v>
      </c>
      <c r="B15" s="19">
        <v>268</v>
      </c>
      <c r="C15" s="19"/>
      <c r="D15" s="19"/>
      <c r="E15" s="19">
        <f t="shared" si="0"/>
        <v>0</v>
      </c>
      <c r="F15" s="23"/>
    </row>
    <row r="16" spans="1:6" ht="19.5" customHeight="1">
      <c r="A16" s="18" t="s">
        <v>38</v>
      </c>
      <c r="B16" s="19"/>
      <c r="C16" s="19">
        <v>1400</v>
      </c>
      <c r="D16" s="19"/>
      <c r="E16" s="19">
        <f t="shared" si="0"/>
        <v>1400</v>
      </c>
      <c r="F16" s="23">
        <f t="shared" si="1"/>
        <v>0</v>
      </c>
    </row>
    <row r="17" spans="1:6" ht="19.5" customHeight="1">
      <c r="A17" s="18" t="s">
        <v>39</v>
      </c>
      <c r="B17" s="19">
        <v>108</v>
      </c>
      <c r="C17" s="19">
        <v>124</v>
      </c>
      <c r="D17" s="19"/>
      <c r="E17" s="19">
        <f t="shared" si="0"/>
        <v>124</v>
      </c>
      <c r="F17" s="23">
        <f t="shared" si="1"/>
        <v>0</v>
      </c>
    </row>
    <row r="18" spans="1:6" ht="19.5" customHeight="1">
      <c r="A18" s="18" t="s">
        <v>40</v>
      </c>
      <c r="B18" s="19"/>
      <c r="C18" s="19"/>
      <c r="D18" s="19"/>
      <c r="E18" s="19">
        <f t="shared" si="0"/>
        <v>0</v>
      </c>
      <c r="F18" s="23"/>
    </row>
    <row r="19" spans="1:6" ht="19.5" customHeight="1">
      <c r="A19" s="18" t="s">
        <v>41</v>
      </c>
      <c r="B19" s="19">
        <v>1136</v>
      </c>
      <c r="C19" s="19">
        <v>1200</v>
      </c>
      <c r="D19" s="19"/>
      <c r="E19" s="19">
        <f t="shared" si="0"/>
        <v>1200</v>
      </c>
      <c r="F19" s="23">
        <f t="shared" si="1"/>
        <v>0</v>
      </c>
    </row>
    <row r="20" spans="1:6" ht="19.5" customHeight="1">
      <c r="A20" s="18" t="s">
        <v>42</v>
      </c>
      <c r="B20" s="19">
        <v>150</v>
      </c>
      <c r="C20" s="19">
        <v>150</v>
      </c>
      <c r="D20" s="19"/>
      <c r="E20" s="19">
        <f t="shared" si="0"/>
        <v>150</v>
      </c>
      <c r="F20" s="23">
        <f t="shared" si="1"/>
        <v>0</v>
      </c>
    </row>
    <row r="21" spans="1:6" ht="19.5" customHeight="1">
      <c r="A21" s="18" t="s">
        <v>43</v>
      </c>
      <c r="B21" s="19">
        <v>37</v>
      </c>
      <c r="C21" s="19">
        <v>39</v>
      </c>
      <c r="D21" s="19"/>
      <c r="E21" s="19">
        <f t="shared" si="0"/>
        <v>39</v>
      </c>
      <c r="F21" s="23">
        <f t="shared" si="1"/>
        <v>0</v>
      </c>
    </row>
    <row r="22" spans="1:6" ht="19.5" customHeight="1">
      <c r="A22" s="18" t="s">
        <v>44</v>
      </c>
      <c r="B22" s="19">
        <v>121</v>
      </c>
      <c r="C22" s="19">
        <v>143</v>
      </c>
      <c r="D22" s="19"/>
      <c r="E22" s="19">
        <f t="shared" si="0"/>
        <v>143</v>
      </c>
      <c r="F22" s="23">
        <f t="shared" si="1"/>
        <v>0</v>
      </c>
    </row>
    <row r="23" spans="1:6" ht="19.5" customHeight="1">
      <c r="A23" s="18" t="s">
        <v>45</v>
      </c>
      <c r="B23" s="19"/>
      <c r="C23" s="19"/>
      <c r="D23" s="19"/>
      <c r="E23" s="19">
        <f t="shared" si="0"/>
        <v>0</v>
      </c>
      <c r="F23" s="23"/>
    </row>
    <row r="24" spans="1:6" ht="19.5" customHeight="1">
      <c r="A24" s="20" t="s">
        <v>46</v>
      </c>
      <c r="B24" s="19">
        <v>288</v>
      </c>
      <c r="C24" s="19">
        <v>290</v>
      </c>
      <c r="D24" s="19"/>
      <c r="E24" s="19">
        <f t="shared" si="0"/>
        <v>290</v>
      </c>
      <c r="F24" s="23">
        <f t="shared" si="1"/>
        <v>0</v>
      </c>
    </row>
    <row r="25" spans="1:6" ht="19.5" customHeight="1">
      <c r="A25" s="18" t="s">
        <v>47</v>
      </c>
      <c r="B25" s="19">
        <v>914</v>
      </c>
      <c r="C25" s="19">
        <v>1200</v>
      </c>
      <c r="D25" s="19"/>
      <c r="E25" s="19">
        <f t="shared" si="0"/>
        <v>1200</v>
      </c>
      <c r="F25" s="23">
        <f t="shared" si="1"/>
        <v>0</v>
      </c>
    </row>
    <row r="26" spans="1:6" ht="19.5" customHeight="1">
      <c r="A26" s="18" t="s">
        <v>48</v>
      </c>
      <c r="B26" s="19"/>
      <c r="C26" s="19">
        <v>150</v>
      </c>
      <c r="D26" s="19"/>
      <c r="E26" s="19">
        <f t="shared" si="0"/>
        <v>150</v>
      </c>
      <c r="F26" s="23">
        <f t="shared" si="1"/>
        <v>0</v>
      </c>
    </row>
    <row r="27" spans="1:6" ht="19.5" customHeight="1">
      <c r="A27" s="18" t="s">
        <v>49</v>
      </c>
      <c r="B27" s="19"/>
      <c r="C27" s="19">
        <v>392</v>
      </c>
      <c r="D27" s="19"/>
      <c r="E27" s="19">
        <f t="shared" si="0"/>
        <v>392</v>
      </c>
      <c r="F27" s="23">
        <f t="shared" si="1"/>
        <v>0</v>
      </c>
    </row>
    <row r="28" spans="1:6" ht="19.5" customHeight="1">
      <c r="A28" s="18" t="s">
        <v>50</v>
      </c>
      <c r="B28" s="19"/>
      <c r="C28" s="19">
        <v>980</v>
      </c>
      <c r="D28" s="19"/>
      <c r="E28" s="19">
        <f t="shared" si="0"/>
        <v>980</v>
      </c>
      <c r="F28" s="23">
        <f t="shared" si="1"/>
        <v>0</v>
      </c>
    </row>
    <row r="29" spans="1:6" ht="19.5" customHeight="1">
      <c r="A29" s="18" t="s">
        <v>51</v>
      </c>
      <c r="B29" s="19"/>
      <c r="C29" s="19">
        <v>588</v>
      </c>
      <c r="D29" s="19"/>
      <c r="E29" s="19">
        <f t="shared" si="0"/>
        <v>588</v>
      </c>
      <c r="F29" s="23">
        <f t="shared" si="1"/>
        <v>0</v>
      </c>
    </row>
    <row r="30" spans="1:6" ht="19.5" customHeight="1">
      <c r="A30" s="18" t="s">
        <v>52</v>
      </c>
      <c r="B30" s="19">
        <v>72</v>
      </c>
      <c r="C30" s="19">
        <v>102</v>
      </c>
      <c r="D30" s="19"/>
      <c r="E30" s="19">
        <f t="shared" si="0"/>
        <v>102</v>
      </c>
      <c r="F30" s="23">
        <f t="shared" si="1"/>
        <v>0</v>
      </c>
    </row>
    <row r="31" spans="1:6" ht="19.5" customHeight="1">
      <c r="A31" s="18" t="s">
        <v>53</v>
      </c>
      <c r="B31" s="19">
        <v>323</v>
      </c>
      <c r="C31" s="19">
        <v>350</v>
      </c>
      <c r="D31" s="19"/>
      <c r="E31" s="19">
        <f t="shared" si="0"/>
        <v>350</v>
      </c>
      <c r="F31" s="23">
        <f t="shared" si="1"/>
        <v>0</v>
      </c>
    </row>
    <row r="32" spans="1:6" ht="19.5" customHeight="1">
      <c r="A32" s="18" t="s">
        <v>54</v>
      </c>
      <c r="B32" s="19"/>
      <c r="C32" s="19">
        <v>141</v>
      </c>
      <c r="D32" s="19"/>
      <c r="E32" s="19">
        <f t="shared" si="0"/>
        <v>141</v>
      </c>
      <c r="F32" s="23">
        <f t="shared" si="1"/>
        <v>0</v>
      </c>
    </row>
    <row r="33" spans="1:6" ht="19.5" customHeight="1">
      <c r="A33" s="18" t="s">
        <v>55</v>
      </c>
      <c r="B33" s="19"/>
      <c r="C33" s="19">
        <v>140</v>
      </c>
      <c r="D33" s="19"/>
      <c r="E33" s="19">
        <f t="shared" si="0"/>
        <v>140</v>
      </c>
      <c r="F33" s="23">
        <f t="shared" si="1"/>
        <v>0</v>
      </c>
    </row>
    <row r="34" spans="1:6" ht="19.5" customHeight="1">
      <c r="A34" s="20" t="s">
        <v>56</v>
      </c>
      <c r="B34" s="19">
        <v>220</v>
      </c>
      <c r="C34" s="19">
        <v>230</v>
      </c>
      <c r="D34" s="19"/>
      <c r="E34" s="19">
        <f t="shared" si="0"/>
        <v>230</v>
      </c>
      <c r="F34" s="23">
        <f t="shared" si="1"/>
        <v>0</v>
      </c>
    </row>
    <row r="35" spans="1:6" ht="19.5" customHeight="1">
      <c r="A35" s="18" t="s">
        <v>57</v>
      </c>
      <c r="B35" s="19">
        <v>46</v>
      </c>
      <c r="C35" s="19">
        <v>40</v>
      </c>
      <c r="D35" s="19"/>
      <c r="E35" s="19">
        <f t="shared" si="0"/>
        <v>40</v>
      </c>
      <c r="F35" s="23">
        <f t="shared" si="1"/>
        <v>0</v>
      </c>
    </row>
    <row r="36" spans="1:6" ht="19.5" customHeight="1">
      <c r="A36" s="18" t="s">
        <v>58</v>
      </c>
      <c r="B36" s="19">
        <v>60</v>
      </c>
      <c r="C36" s="19">
        <v>80</v>
      </c>
      <c r="D36" s="19"/>
      <c r="E36" s="19">
        <f t="shared" si="0"/>
        <v>80</v>
      </c>
      <c r="F36" s="23">
        <f t="shared" si="1"/>
        <v>0</v>
      </c>
    </row>
    <row r="37" spans="1:6" ht="19.5" customHeight="1">
      <c r="A37" s="18" t="s">
        <v>59</v>
      </c>
      <c r="B37" s="19">
        <v>40</v>
      </c>
      <c r="C37" s="19">
        <v>100</v>
      </c>
      <c r="D37" s="19"/>
      <c r="E37" s="19">
        <f t="shared" si="0"/>
        <v>100</v>
      </c>
      <c r="F37" s="23">
        <f t="shared" si="1"/>
        <v>0</v>
      </c>
    </row>
    <row r="38" spans="1:6" ht="19.5" customHeight="1">
      <c r="A38" s="18" t="s">
        <v>60</v>
      </c>
      <c r="B38" s="19">
        <v>260</v>
      </c>
      <c r="C38" s="19">
        <v>260</v>
      </c>
      <c r="D38" s="19"/>
      <c r="E38" s="19">
        <f t="shared" si="0"/>
        <v>260</v>
      </c>
      <c r="F38" s="23">
        <f t="shared" si="1"/>
        <v>0</v>
      </c>
    </row>
    <row r="39" spans="1:6" ht="19.5" customHeight="1">
      <c r="A39" s="18" t="s">
        <v>61</v>
      </c>
      <c r="B39" s="19">
        <v>222</v>
      </c>
      <c r="C39" s="19">
        <v>240</v>
      </c>
      <c r="D39" s="19"/>
      <c r="E39" s="19">
        <f t="shared" si="0"/>
        <v>240</v>
      </c>
      <c r="F39" s="23">
        <f t="shared" si="1"/>
        <v>0</v>
      </c>
    </row>
    <row r="40" spans="1:6" ht="19.5" customHeight="1">
      <c r="A40" s="18" t="s">
        <v>62</v>
      </c>
      <c r="B40" s="19">
        <v>140</v>
      </c>
      <c r="C40" s="19">
        <v>150</v>
      </c>
      <c r="D40" s="19"/>
      <c r="E40" s="19">
        <f t="shared" si="0"/>
        <v>150</v>
      </c>
      <c r="F40" s="23">
        <f t="shared" si="1"/>
        <v>0</v>
      </c>
    </row>
    <row r="41" spans="1:6" ht="19.5" customHeight="1">
      <c r="A41" s="18" t="s">
        <v>63</v>
      </c>
      <c r="B41" s="19"/>
      <c r="C41" s="19"/>
      <c r="D41" s="19"/>
      <c r="E41" s="19">
        <f t="shared" si="0"/>
        <v>0</v>
      </c>
      <c r="F41" s="23"/>
    </row>
    <row r="42" spans="1:6" ht="19.5" customHeight="1">
      <c r="A42" s="18" t="s">
        <v>81</v>
      </c>
      <c r="B42" s="19">
        <v>408</v>
      </c>
      <c r="C42" s="19">
        <v>480</v>
      </c>
      <c r="D42" s="19"/>
      <c r="E42" s="19">
        <f t="shared" si="0"/>
        <v>480</v>
      </c>
      <c r="F42" s="23">
        <f t="shared" si="1"/>
        <v>0</v>
      </c>
    </row>
    <row r="43" spans="1:6" ht="19.5" customHeight="1">
      <c r="A43" s="18" t="s">
        <v>121</v>
      </c>
      <c r="B43" s="19"/>
      <c r="C43" s="19">
        <v>340</v>
      </c>
      <c r="D43" s="19"/>
      <c r="E43" s="19">
        <f t="shared" si="0"/>
        <v>340</v>
      </c>
      <c r="F43" s="23">
        <f t="shared" si="1"/>
        <v>0</v>
      </c>
    </row>
    <row r="44" spans="1:6" ht="19.5" customHeight="1">
      <c r="A44" s="18" t="s">
        <v>122</v>
      </c>
      <c r="B44" s="19">
        <v>617</v>
      </c>
      <c r="C44" s="19">
        <v>1170</v>
      </c>
      <c r="D44" s="19"/>
      <c r="E44" s="19">
        <f t="shared" si="0"/>
        <v>1170</v>
      </c>
      <c r="F44" s="23">
        <f t="shared" si="1"/>
        <v>0</v>
      </c>
    </row>
    <row r="45" spans="1:6" ht="19.5" customHeight="1">
      <c r="A45" s="18" t="s">
        <v>123</v>
      </c>
      <c r="B45" s="19">
        <v>180</v>
      </c>
      <c r="C45" s="19">
        <v>180</v>
      </c>
      <c r="D45" s="19"/>
      <c r="E45" s="19">
        <f t="shared" si="0"/>
        <v>180</v>
      </c>
      <c r="F45" s="23">
        <f t="shared" si="1"/>
        <v>0</v>
      </c>
    </row>
    <row r="46" spans="1:6" ht="19.5" customHeight="1">
      <c r="A46" s="18" t="s">
        <v>124</v>
      </c>
      <c r="B46" s="19">
        <v>168</v>
      </c>
      <c r="C46" s="19">
        <v>168</v>
      </c>
      <c r="D46" s="19"/>
      <c r="E46" s="19">
        <f t="shared" si="0"/>
        <v>168</v>
      </c>
      <c r="F46" s="23">
        <f t="shared" si="1"/>
        <v>0</v>
      </c>
    </row>
    <row r="47" spans="1:6" ht="19.5" customHeight="1">
      <c r="A47" s="18" t="s">
        <v>125</v>
      </c>
      <c r="B47" s="19">
        <v>475</v>
      </c>
      <c r="C47" s="19">
        <v>490</v>
      </c>
      <c r="D47" s="19"/>
      <c r="E47" s="19">
        <f t="shared" si="0"/>
        <v>490</v>
      </c>
      <c r="F47" s="23">
        <f t="shared" si="1"/>
        <v>0</v>
      </c>
    </row>
    <row r="48" spans="1:6" ht="19.5" customHeight="1">
      <c r="A48" s="18" t="s">
        <v>126</v>
      </c>
      <c r="B48" s="19">
        <v>92</v>
      </c>
      <c r="C48" s="19">
        <v>94</v>
      </c>
      <c r="D48" s="19"/>
      <c r="E48" s="19">
        <f t="shared" si="0"/>
        <v>94</v>
      </c>
      <c r="F48" s="23">
        <f t="shared" si="1"/>
        <v>0</v>
      </c>
    </row>
    <row r="49" spans="1:6" ht="19.5" customHeight="1">
      <c r="A49" s="20" t="s">
        <v>127</v>
      </c>
      <c r="B49" s="19">
        <v>194</v>
      </c>
      <c r="C49" s="19">
        <v>194</v>
      </c>
      <c r="D49" s="19"/>
      <c r="E49" s="19">
        <f t="shared" si="0"/>
        <v>194</v>
      </c>
      <c r="F49" s="23">
        <f t="shared" si="1"/>
        <v>0</v>
      </c>
    </row>
    <row r="50" spans="1:6" ht="19.5" customHeight="1">
      <c r="A50" s="18" t="s">
        <v>128</v>
      </c>
      <c r="B50" s="19">
        <v>2206</v>
      </c>
      <c r="C50" s="19">
        <v>560</v>
      </c>
      <c r="D50" s="19"/>
      <c r="E50" s="19">
        <f t="shared" si="0"/>
        <v>560</v>
      </c>
      <c r="F50" s="23">
        <f t="shared" si="1"/>
        <v>0</v>
      </c>
    </row>
    <row r="51" spans="1:6" ht="19.5" customHeight="1">
      <c r="A51" s="20" t="s">
        <v>129</v>
      </c>
      <c r="B51" s="19">
        <v>144</v>
      </c>
      <c r="C51" s="19">
        <v>145</v>
      </c>
      <c r="D51" s="19"/>
      <c r="E51" s="19">
        <f t="shared" si="0"/>
        <v>145</v>
      </c>
      <c r="F51" s="23">
        <f t="shared" si="1"/>
        <v>0</v>
      </c>
    </row>
    <row r="52" spans="1:6" ht="19.5" customHeight="1">
      <c r="A52" s="20" t="s">
        <v>140</v>
      </c>
      <c r="B52" s="19">
        <v>150</v>
      </c>
      <c r="C52" s="19">
        <v>1000</v>
      </c>
      <c r="D52" s="19"/>
      <c r="E52" s="19">
        <f t="shared" si="0"/>
        <v>1000</v>
      </c>
      <c r="F52" s="23">
        <f t="shared" si="1"/>
        <v>0</v>
      </c>
    </row>
    <row r="53" spans="1:6" ht="19.5" customHeight="1">
      <c r="A53" s="20" t="s">
        <v>130</v>
      </c>
      <c r="B53" s="19"/>
      <c r="C53" s="19"/>
      <c r="D53" s="19"/>
      <c r="E53" s="19">
        <f t="shared" si="0"/>
        <v>0</v>
      </c>
      <c r="F53" s="23"/>
    </row>
    <row r="54" spans="1:6" ht="19.5" customHeight="1">
      <c r="A54" s="18" t="s">
        <v>141</v>
      </c>
      <c r="B54" s="19">
        <v>650</v>
      </c>
      <c r="C54" s="19">
        <v>1000</v>
      </c>
      <c r="D54" s="19"/>
      <c r="E54" s="19">
        <f t="shared" si="0"/>
        <v>1000</v>
      </c>
      <c r="F54" s="23">
        <f t="shared" si="1"/>
        <v>0</v>
      </c>
    </row>
    <row r="55" spans="1:6" ht="19.5" customHeight="1">
      <c r="A55" s="18" t="s">
        <v>131</v>
      </c>
      <c r="B55" s="19">
        <v>1748</v>
      </c>
      <c r="C55" s="19">
        <v>1760</v>
      </c>
      <c r="D55" s="19"/>
      <c r="E55" s="19">
        <f t="shared" si="0"/>
        <v>1760</v>
      </c>
      <c r="F55" s="23">
        <f t="shared" si="1"/>
        <v>0</v>
      </c>
    </row>
    <row r="56" spans="1:6" ht="19.5" customHeight="1">
      <c r="A56" s="18" t="s">
        <v>132</v>
      </c>
      <c r="B56" s="19"/>
      <c r="C56" s="19"/>
      <c r="D56" s="19"/>
      <c r="E56" s="19">
        <f t="shared" si="0"/>
        <v>0</v>
      </c>
      <c r="F56" s="23"/>
    </row>
    <row r="57" spans="1:6" ht="19.5" customHeight="1">
      <c r="A57" s="18" t="s">
        <v>133</v>
      </c>
      <c r="B57" s="19">
        <v>179</v>
      </c>
      <c r="C57" s="19">
        <v>513</v>
      </c>
      <c r="D57" s="19"/>
      <c r="E57" s="19">
        <f t="shared" si="0"/>
        <v>513</v>
      </c>
      <c r="F57" s="23">
        <f t="shared" si="1"/>
        <v>0</v>
      </c>
    </row>
    <row r="58" spans="1:6" ht="26.25" customHeight="1">
      <c r="A58" s="18" t="s">
        <v>134</v>
      </c>
      <c r="B58" s="19">
        <v>1900</v>
      </c>
      <c r="C58" s="19">
        <v>2000</v>
      </c>
      <c r="D58" s="19"/>
      <c r="E58" s="19">
        <f t="shared" si="0"/>
        <v>2000</v>
      </c>
      <c r="F58" s="23">
        <f t="shared" si="1"/>
        <v>0</v>
      </c>
    </row>
    <row r="59" spans="1:6" ht="26.25" customHeight="1">
      <c r="A59" s="18" t="s">
        <v>142</v>
      </c>
      <c r="B59" s="19"/>
      <c r="C59" s="19">
        <v>180</v>
      </c>
      <c r="D59" s="19"/>
      <c r="E59" s="19">
        <f t="shared" si="0"/>
        <v>180</v>
      </c>
      <c r="F59" s="23">
        <f t="shared" si="1"/>
        <v>0</v>
      </c>
    </row>
    <row r="60" spans="1:6" ht="19.5" customHeight="1">
      <c r="A60" s="18" t="s">
        <v>135</v>
      </c>
      <c r="B60" s="19"/>
      <c r="C60" s="19">
        <v>1500</v>
      </c>
      <c r="D60" s="19"/>
      <c r="E60" s="19">
        <f t="shared" si="0"/>
        <v>1500</v>
      </c>
      <c r="F60" s="23">
        <f t="shared" si="1"/>
        <v>0</v>
      </c>
    </row>
    <row r="61" spans="1:6" ht="19.5" customHeight="1">
      <c r="A61" s="18" t="s">
        <v>136</v>
      </c>
      <c r="B61" s="19"/>
      <c r="C61" s="19"/>
      <c r="D61" s="19"/>
      <c r="E61" s="19">
        <f t="shared" si="0"/>
        <v>0</v>
      </c>
      <c r="F61" s="23"/>
    </row>
    <row r="62" spans="1:6" ht="19.5" customHeight="1">
      <c r="A62" s="18" t="s">
        <v>137</v>
      </c>
      <c r="B62" s="19">
        <v>-757</v>
      </c>
      <c r="C62" s="19"/>
      <c r="D62" s="19"/>
      <c r="E62" s="19">
        <f t="shared" si="0"/>
        <v>0</v>
      </c>
      <c r="F62" s="23"/>
    </row>
    <row r="63" spans="1:6" ht="19.5" customHeight="1">
      <c r="A63" s="18" t="s">
        <v>138</v>
      </c>
      <c r="B63" s="19">
        <v>100</v>
      </c>
      <c r="C63" s="19">
        <v>100</v>
      </c>
      <c r="D63" s="19"/>
      <c r="E63" s="19">
        <f t="shared" si="0"/>
        <v>100</v>
      </c>
      <c r="F63" s="23">
        <f t="shared" si="1"/>
        <v>0</v>
      </c>
    </row>
    <row r="64" spans="1:6" ht="28.5" customHeight="1">
      <c r="A64" s="18" t="s">
        <v>143</v>
      </c>
      <c r="B64" s="19"/>
      <c r="C64" s="19">
        <v>6500</v>
      </c>
      <c r="D64" s="19"/>
      <c r="E64" s="19">
        <f t="shared" si="0"/>
        <v>6500</v>
      </c>
      <c r="F64" s="23">
        <f t="shared" si="1"/>
        <v>0</v>
      </c>
    </row>
    <row r="65" spans="1:7" ht="19.5" customHeight="1">
      <c r="A65" s="16" t="s">
        <v>64</v>
      </c>
      <c r="B65" s="16">
        <f t="shared" ref="B65:D65" si="2">SUM(B66:B74)</f>
        <v>31932</v>
      </c>
      <c r="C65" s="16">
        <f t="shared" si="2"/>
        <v>28601</v>
      </c>
      <c r="D65" s="16">
        <f t="shared" si="2"/>
        <v>12021</v>
      </c>
      <c r="E65" s="17">
        <f t="shared" si="0"/>
        <v>40622</v>
      </c>
      <c r="F65" s="24">
        <f t="shared" si="1"/>
        <v>0.42029998951085629</v>
      </c>
    </row>
    <row r="66" spans="1:7" ht="24.75" customHeight="1">
      <c r="A66" s="18" t="s">
        <v>144</v>
      </c>
      <c r="B66" s="19">
        <v>4713</v>
      </c>
      <c r="C66" s="19">
        <v>4064</v>
      </c>
      <c r="D66" s="19"/>
      <c r="E66" s="19">
        <f t="shared" si="0"/>
        <v>4064</v>
      </c>
      <c r="F66" s="23">
        <f t="shared" si="1"/>
        <v>0</v>
      </c>
    </row>
    <row r="67" spans="1:7" ht="19.5" customHeight="1">
      <c r="A67" s="18" t="s">
        <v>65</v>
      </c>
      <c r="B67" s="19">
        <v>14459</v>
      </c>
      <c r="C67" s="19">
        <f>[1]公用经费增减!$E$6</f>
        <v>12535</v>
      </c>
      <c r="D67" s="19">
        <v>11200</v>
      </c>
      <c r="E67" s="19">
        <f t="shared" si="0"/>
        <v>23735</v>
      </c>
      <c r="F67" s="23">
        <f t="shared" si="1"/>
        <v>0.89349820502592736</v>
      </c>
    </row>
    <row r="68" spans="1:7" ht="19.5" customHeight="1">
      <c r="A68" s="18" t="s">
        <v>66</v>
      </c>
      <c r="B68" s="19">
        <v>1027</v>
      </c>
      <c r="C68" s="19">
        <f>[1]公用经费增减!$E$7</f>
        <v>800</v>
      </c>
      <c r="D68" s="19">
        <v>145</v>
      </c>
      <c r="E68" s="19">
        <f t="shared" si="0"/>
        <v>945</v>
      </c>
      <c r="F68" s="23">
        <f t="shared" si="1"/>
        <v>0.18124999999999999</v>
      </c>
    </row>
    <row r="69" spans="1:7" ht="19.5" customHeight="1">
      <c r="A69" s="18" t="s">
        <v>67</v>
      </c>
      <c r="B69" s="19">
        <v>50</v>
      </c>
      <c r="C69" s="19">
        <f>[1]公用经费增减!$E$8</f>
        <v>100</v>
      </c>
      <c r="D69" s="19"/>
      <c r="E69" s="19">
        <f t="shared" si="0"/>
        <v>100</v>
      </c>
      <c r="F69" s="23">
        <f t="shared" si="1"/>
        <v>0</v>
      </c>
    </row>
    <row r="70" spans="1:7" ht="19.5" customHeight="1">
      <c r="A70" s="18" t="s">
        <v>68</v>
      </c>
      <c r="B70" s="19">
        <v>300</v>
      </c>
      <c r="C70" s="19">
        <f>[1]公用经费增减!$E$9</f>
        <v>300</v>
      </c>
      <c r="D70" s="19"/>
      <c r="E70" s="19">
        <f t="shared" ref="E70:E78" si="3">C70+D70</f>
        <v>300</v>
      </c>
      <c r="F70" s="23">
        <f t="shared" ref="F70:F77" si="4">D70/C70</f>
        <v>0</v>
      </c>
    </row>
    <row r="71" spans="1:7" ht="19.5" customHeight="1">
      <c r="A71" s="18" t="s">
        <v>69</v>
      </c>
      <c r="B71" s="19">
        <v>1383</v>
      </c>
      <c r="C71" s="19">
        <v>2250</v>
      </c>
      <c r="D71" s="19"/>
      <c r="E71" s="19">
        <f t="shared" si="3"/>
        <v>2250</v>
      </c>
      <c r="F71" s="23">
        <f t="shared" si="4"/>
        <v>0</v>
      </c>
      <c r="G71" s="43"/>
    </row>
    <row r="72" spans="1:7" ht="19.5" customHeight="1">
      <c r="A72" s="18" t="s">
        <v>70</v>
      </c>
      <c r="B72" s="19">
        <v>4740</v>
      </c>
      <c r="C72" s="19">
        <f>[1]公用经费增减!$E$11</f>
        <v>4613</v>
      </c>
      <c r="D72" s="19">
        <v>422</v>
      </c>
      <c r="E72" s="19">
        <f t="shared" si="3"/>
        <v>5035</v>
      </c>
      <c r="F72" s="23">
        <f t="shared" si="4"/>
        <v>9.1480598309126387E-2</v>
      </c>
    </row>
    <row r="73" spans="1:7" ht="19.5" customHeight="1">
      <c r="A73" s="18" t="s">
        <v>71</v>
      </c>
      <c r="B73" s="19">
        <v>632</v>
      </c>
      <c r="C73" s="19">
        <f>[1]公用经费增减!$E$12</f>
        <v>1000</v>
      </c>
      <c r="D73" s="19"/>
      <c r="E73" s="19">
        <f t="shared" si="3"/>
        <v>1000</v>
      </c>
      <c r="F73" s="23">
        <f t="shared" si="4"/>
        <v>0</v>
      </c>
    </row>
    <row r="74" spans="1:7" ht="19.5" customHeight="1">
      <c r="A74" s="18" t="s">
        <v>72</v>
      </c>
      <c r="B74" s="19">
        <v>4628</v>
      </c>
      <c r="C74" s="19">
        <f>[1]公用经费增减!$E$13</f>
        <v>2939</v>
      </c>
      <c r="D74" s="19">
        <v>254</v>
      </c>
      <c r="E74" s="19">
        <f t="shared" si="3"/>
        <v>3193</v>
      </c>
      <c r="F74" s="23">
        <f t="shared" si="4"/>
        <v>8.6423953725757063E-2</v>
      </c>
    </row>
    <row r="75" spans="1:7" ht="19.5" customHeight="1">
      <c r="A75" s="16" t="s">
        <v>73</v>
      </c>
      <c r="B75" s="17">
        <v>5110</v>
      </c>
      <c r="C75" s="17">
        <f>[1]公用经费增减!$E$14</f>
        <v>4000</v>
      </c>
      <c r="D75" s="17">
        <v>1863</v>
      </c>
      <c r="E75" s="17">
        <f t="shared" si="3"/>
        <v>5863</v>
      </c>
      <c r="F75" s="24">
        <f t="shared" si="4"/>
        <v>0.46575</v>
      </c>
    </row>
    <row r="76" spans="1:7" ht="19.5" customHeight="1">
      <c r="A76" s="16" t="s">
        <v>74</v>
      </c>
      <c r="B76" s="16">
        <f>B5+B65+B75</f>
        <v>137620</v>
      </c>
      <c r="C76" s="16">
        <f t="shared" ref="C76:D76" si="5">C5+C65+C75</f>
        <v>145830</v>
      </c>
      <c r="D76" s="16">
        <f t="shared" si="5"/>
        <v>13884</v>
      </c>
      <c r="E76" s="17">
        <f t="shared" si="3"/>
        <v>159714</v>
      </c>
      <c r="F76" s="24">
        <f t="shared" si="4"/>
        <v>9.5206747582801898E-2</v>
      </c>
    </row>
    <row r="77" spans="1:7" ht="19.5" customHeight="1">
      <c r="A77" s="16" t="s">
        <v>75</v>
      </c>
      <c r="B77" s="16">
        <f>公共预算财力预计表!B38</f>
        <v>137659</v>
      </c>
      <c r="C77" s="16">
        <f>公共预算财力预计表!C38</f>
        <v>145830</v>
      </c>
      <c r="D77" s="16">
        <f>公共预算财力预计表!D38</f>
        <v>13884</v>
      </c>
      <c r="E77" s="17">
        <f t="shared" si="3"/>
        <v>159714</v>
      </c>
      <c r="F77" s="24">
        <f t="shared" si="4"/>
        <v>9.5206747582801898E-2</v>
      </c>
    </row>
    <row r="78" spans="1:7" ht="19.5" customHeight="1">
      <c r="A78" s="16" t="s">
        <v>76</v>
      </c>
      <c r="B78" s="16">
        <f t="shared" ref="B78:D78" si="6">B77-B76</f>
        <v>39</v>
      </c>
      <c r="C78" s="16">
        <f t="shared" si="6"/>
        <v>0</v>
      </c>
      <c r="D78" s="16">
        <f t="shared" si="6"/>
        <v>0</v>
      </c>
      <c r="E78" s="17">
        <f t="shared" si="3"/>
        <v>0</v>
      </c>
      <c r="F78" s="24"/>
    </row>
  </sheetData>
  <mergeCells count="4">
    <mergeCell ref="A1:F1"/>
    <mergeCell ref="A3:A4"/>
    <mergeCell ref="B3:B4"/>
    <mergeCell ref="C3:F3"/>
  </mergeCells>
  <phoneticPr fontId="2" type="noConversion"/>
  <pageMargins left="1.1023622047244095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6"/>
  <sheetViews>
    <sheetView topLeftCell="A10" workbookViewId="0">
      <selection activeCell="E20" sqref="E20"/>
    </sheetView>
  </sheetViews>
  <sheetFormatPr defaultRowHeight="13.5"/>
  <cols>
    <col min="1" max="1" width="5.125" style="48" customWidth="1"/>
    <col min="2" max="2" width="10" style="48" customWidth="1"/>
    <col min="3" max="3" width="27.25" style="48" customWidth="1"/>
    <col min="4" max="7" width="8.125" style="48" customWidth="1"/>
    <col min="8" max="8" width="10.75" style="48" customWidth="1"/>
    <col min="9" max="16384" width="9" style="48"/>
  </cols>
  <sheetData>
    <row r="1" spans="1:8" ht="23.25">
      <c r="A1" s="72" t="s">
        <v>161</v>
      </c>
      <c r="B1" s="72"/>
      <c r="C1" s="72"/>
      <c r="D1" s="72"/>
      <c r="E1" s="72"/>
      <c r="F1" s="72"/>
      <c r="G1" s="72"/>
      <c r="H1" s="72"/>
    </row>
    <row r="3" spans="1:8" ht="31.5" customHeight="1">
      <c r="A3" s="67" t="s">
        <v>146</v>
      </c>
      <c r="B3" s="67" t="s">
        <v>153</v>
      </c>
      <c r="C3" s="67" t="s">
        <v>145</v>
      </c>
      <c r="D3" s="67" t="s">
        <v>152</v>
      </c>
      <c r="E3" s="69" t="s">
        <v>168</v>
      </c>
      <c r="F3" s="70"/>
      <c r="G3" s="71"/>
      <c r="H3" s="49" t="s">
        <v>27</v>
      </c>
    </row>
    <row r="4" spans="1:8" ht="31.5" customHeight="1">
      <c r="A4" s="68"/>
      <c r="B4" s="68"/>
      <c r="C4" s="68"/>
      <c r="D4" s="68"/>
      <c r="E4" s="49" t="s">
        <v>157</v>
      </c>
      <c r="F4" s="49" t="s">
        <v>169</v>
      </c>
      <c r="G4" s="49" t="s">
        <v>170</v>
      </c>
      <c r="H4" s="49"/>
    </row>
    <row r="5" spans="1:8" ht="31.5" customHeight="1">
      <c r="A5" s="49">
        <v>1</v>
      </c>
      <c r="B5" s="49">
        <v>103014801</v>
      </c>
      <c r="C5" s="45" t="s">
        <v>147</v>
      </c>
      <c r="D5" s="49">
        <v>2443</v>
      </c>
      <c r="E5" s="49"/>
      <c r="F5" s="49"/>
      <c r="G5" s="49">
        <f>E5+F5</f>
        <v>0</v>
      </c>
      <c r="H5" s="45"/>
    </row>
    <row r="6" spans="1:8" ht="31.5" customHeight="1">
      <c r="A6" s="49">
        <v>2</v>
      </c>
      <c r="B6" s="49">
        <v>103014899</v>
      </c>
      <c r="C6" s="45" t="s">
        <v>166</v>
      </c>
      <c r="D6" s="49"/>
      <c r="E6" s="49"/>
      <c r="F6" s="49">
        <v>13906</v>
      </c>
      <c r="G6" s="49">
        <f t="shared" ref="G6:G8" si="0">E6+F6</f>
        <v>13906</v>
      </c>
      <c r="H6" s="45"/>
    </row>
    <row r="7" spans="1:8" ht="31.5" customHeight="1">
      <c r="A7" s="49">
        <v>3</v>
      </c>
      <c r="B7" s="49">
        <v>1030156</v>
      </c>
      <c r="C7" s="45" t="s">
        <v>148</v>
      </c>
      <c r="D7" s="49">
        <v>188</v>
      </c>
      <c r="E7" s="49">
        <v>200</v>
      </c>
      <c r="F7" s="49"/>
      <c r="G7" s="49">
        <f t="shared" si="0"/>
        <v>200</v>
      </c>
      <c r="H7" s="45"/>
    </row>
    <row r="8" spans="1:8" ht="31.5" customHeight="1">
      <c r="A8" s="49">
        <v>4</v>
      </c>
      <c r="B8" s="49">
        <v>103109998</v>
      </c>
      <c r="C8" s="44" t="s">
        <v>167</v>
      </c>
      <c r="D8" s="49"/>
      <c r="E8" s="49">
        <v>850</v>
      </c>
      <c r="F8" s="49"/>
      <c r="G8" s="49">
        <f t="shared" si="0"/>
        <v>850</v>
      </c>
      <c r="H8" s="45"/>
    </row>
    <row r="9" spans="1:8" ht="34.5" customHeight="1">
      <c r="A9" s="49"/>
      <c r="B9" s="49"/>
      <c r="C9" s="45" t="s">
        <v>149</v>
      </c>
      <c r="D9" s="49">
        <f>SUM(D5:D8)</f>
        <v>2631</v>
      </c>
      <c r="E9" s="49">
        <f>SUM(E5:E8)</f>
        <v>1050</v>
      </c>
      <c r="F9" s="49">
        <f>SUM(F5:F8)</f>
        <v>13906</v>
      </c>
      <c r="G9" s="49">
        <f>SUM(G5:G8)</f>
        <v>14956</v>
      </c>
      <c r="H9" s="45"/>
    </row>
    <row r="10" spans="1:8" ht="36" customHeight="1"/>
    <row r="11" spans="1:8" ht="36" customHeight="1"/>
    <row r="12" spans="1:8" ht="23.25">
      <c r="A12" s="72" t="s">
        <v>162</v>
      </c>
      <c r="B12" s="72"/>
      <c r="C12" s="72"/>
      <c r="D12" s="72"/>
      <c r="E12" s="72"/>
      <c r="F12" s="72"/>
      <c r="G12" s="72"/>
      <c r="H12" s="72"/>
    </row>
    <row r="14" spans="1:8" ht="25.5" customHeight="1">
      <c r="A14" s="67" t="s">
        <v>146</v>
      </c>
      <c r="B14" s="67" t="s">
        <v>153</v>
      </c>
      <c r="C14" s="67" t="s">
        <v>145</v>
      </c>
      <c r="D14" s="67" t="s">
        <v>152</v>
      </c>
      <c r="E14" s="69" t="s">
        <v>171</v>
      </c>
      <c r="F14" s="70"/>
      <c r="G14" s="71"/>
      <c r="H14" s="49" t="s">
        <v>27</v>
      </c>
    </row>
    <row r="15" spans="1:8" ht="30" customHeight="1">
      <c r="A15" s="68"/>
      <c r="B15" s="68"/>
      <c r="C15" s="68"/>
      <c r="D15" s="68"/>
      <c r="E15" s="49" t="s">
        <v>157</v>
      </c>
      <c r="F15" s="49" t="s">
        <v>169</v>
      </c>
      <c r="G15" s="49" t="s">
        <v>172</v>
      </c>
      <c r="H15" s="49"/>
    </row>
    <row r="16" spans="1:8" ht="30.75" customHeight="1">
      <c r="A16" s="49">
        <v>1</v>
      </c>
      <c r="B16" s="49">
        <v>2120801</v>
      </c>
      <c r="C16" s="45" t="s">
        <v>193</v>
      </c>
      <c r="D16" s="49">
        <v>1180</v>
      </c>
      <c r="E16" s="49"/>
      <c r="F16" s="49">
        <v>3830</v>
      </c>
      <c r="G16" s="49">
        <f>E16+F16</f>
        <v>3830</v>
      </c>
      <c r="H16" s="45" t="s">
        <v>181</v>
      </c>
    </row>
    <row r="17" spans="1:9" ht="30.75" customHeight="1">
      <c r="A17" s="49">
        <v>2</v>
      </c>
      <c r="B17" s="49">
        <v>2120802</v>
      </c>
      <c r="C17" s="45" t="s">
        <v>150</v>
      </c>
      <c r="D17" s="49">
        <v>628</v>
      </c>
      <c r="E17" s="49"/>
      <c r="F17" s="49">
        <v>3100</v>
      </c>
      <c r="G17" s="49">
        <f t="shared" ref="G17:G22" si="1">E17+F17</f>
        <v>3100</v>
      </c>
      <c r="H17" s="45"/>
    </row>
    <row r="18" spans="1:9" ht="30.75" customHeight="1">
      <c r="A18" s="49">
        <v>3</v>
      </c>
      <c r="B18" s="49">
        <v>2120803</v>
      </c>
      <c r="C18" s="45" t="s">
        <v>151</v>
      </c>
      <c r="D18" s="49">
        <v>800</v>
      </c>
      <c r="E18" s="49">
        <v>200</v>
      </c>
      <c r="F18" s="49"/>
      <c r="G18" s="49">
        <f t="shared" si="1"/>
        <v>200</v>
      </c>
      <c r="H18" s="45"/>
    </row>
    <row r="19" spans="1:9" ht="30.75" customHeight="1">
      <c r="A19" s="49"/>
      <c r="B19" s="49">
        <v>2120804</v>
      </c>
      <c r="C19" s="45" t="s">
        <v>194</v>
      </c>
      <c r="D19" s="49"/>
      <c r="E19" s="49"/>
      <c r="F19" s="49">
        <v>126</v>
      </c>
      <c r="G19" s="49">
        <f t="shared" si="1"/>
        <v>126</v>
      </c>
      <c r="H19" s="45"/>
    </row>
    <row r="20" spans="1:9" ht="30.75" customHeight="1">
      <c r="A20" s="49"/>
      <c r="B20" s="49">
        <v>2120899</v>
      </c>
      <c r="C20" s="45" t="s">
        <v>195</v>
      </c>
      <c r="D20" s="49"/>
      <c r="E20" s="49"/>
      <c r="F20" s="49">
        <v>950</v>
      </c>
      <c r="G20" s="49">
        <f t="shared" si="1"/>
        <v>950</v>
      </c>
      <c r="H20" s="45"/>
    </row>
    <row r="21" spans="1:9" ht="30.75" customHeight="1">
      <c r="A21" s="49">
        <v>4</v>
      </c>
      <c r="B21" s="49">
        <v>2320498</v>
      </c>
      <c r="C21" s="44" t="s">
        <v>154</v>
      </c>
      <c r="D21" s="49"/>
      <c r="E21" s="49">
        <v>850</v>
      </c>
      <c r="F21" s="49"/>
      <c r="G21" s="49">
        <f t="shared" si="1"/>
        <v>850</v>
      </c>
      <c r="H21" s="45"/>
    </row>
    <row r="22" spans="1:9" ht="30.75" customHeight="1">
      <c r="A22" s="49">
        <v>5</v>
      </c>
      <c r="B22" s="49">
        <v>2300802</v>
      </c>
      <c r="C22" s="45" t="s">
        <v>155</v>
      </c>
      <c r="D22" s="49">
        <v>23</v>
      </c>
      <c r="E22" s="49"/>
      <c r="F22" s="49">
        <v>5900</v>
      </c>
      <c r="G22" s="49">
        <f t="shared" si="1"/>
        <v>5900</v>
      </c>
      <c r="H22" s="45" t="s">
        <v>189</v>
      </c>
    </row>
    <row r="23" spans="1:9" ht="30.75" customHeight="1">
      <c r="A23" s="49"/>
      <c r="B23" s="49"/>
      <c r="C23" s="45" t="s">
        <v>149</v>
      </c>
      <c r="D23" s="49">
        <f>SUM(D16:D22)</f>
        <v>2631</v>
      </c>
      <c r="E23" s="49">
        <f t="shared" ref="E23:G23" si="2">SUM(E16:E22)</f>
        <v>1050</v>
      </c>
      <c r="F23" s="49">
        <f t="shared" si="2"/>
        <v>13906</v>
      </c>
      <c r="G23" s="49">
        <f t="shared" si="2"/>
        <v>14956</v>
      </c>
      <c r="H23" s="45"/>
    </row>
    <row r="28" spans="1:9" ht="27">
      <c r="C28" s="45" t="s">
        <v>176</v>
      </c>
      <c r="D28" s="45" t="s">
        <v>178</v>
      </c>
      <c r="E28" s="45" t="s">
        <v>177</v>
      </c>
      <c r="F28" s="45" t="s">
        <v>191</v>
      </c>
      <c r="G28" s="45" t="s">
        <v>179</v>
      </c>
    </row>
    <row r="29" spans="1:9">
      <c r="C29" s="45" t="s">
        <v>173</v>
      </c>
      <c r="D29" s="45">
        <v>2910</v>
      </c>
      <c r="E29" s="45">
        <v>3347</v>
      </c>
      <c r="F29" s="45">
        <v>2316</v>
      </c>
      <c r="G29" s="45">
        <f>D29+E29+F29</f>
        <v>8573</v>
      </c>
    </row>
    <row r="30" spans="1:9">
      <c r="C30" s="45" t="s">
        <v>174</v>
      </c>
      <c r="D30" s="45">
        <v>1675</v>
      </c>
      <c r="E30" s="45">
        <v>1000</v>
      </c>
      <c r="F30" s="45"/>
      <c r="G30" s="45">
        <f t="shared" ref="G30" si="3">D30+E30+F30</f>
        <v>2675</v>
      </c>
    </row>
    <row r="31" spans="1:9">
      <c r="C31" s="45" t="s">
        <v>175</v>
      </c>
      <c r="D31" s="45">
        <f>D29-D30</f>
        <v>1235</v>
      </c>
      <c r="E31" s="45">
        <f>E29-E30</f>
        <v>2347</v>
      </c>
      <c r="F31" s="45">
        <f t="shared" ref="F31:G31" si="4">F29-F30</f>
        <v>2316</v>
      </c>
      <c r="G31" s="45">
        <f t="shared" si="4"/>
        <v>5898</v>
      </c>
    </row>
    <row r="32" spans="1:9">
      <c r="B32" s="52"/>
      <c r="C32" s="53"/>
      <c r="D32" s="53"/>
      <c r="E32" s="53"/>
      <c r="F32" s="53"/>
      <c r="G32" s="53"/>
      <c r="H32" s="52"/>
      <c r="I32" s="52"/>
    </row>
    <row r="33" spans="3:7">
      <c r="C33" s="45" t="s">
        <v>145</v>
      </c>
      <c r="D33" s="45" t="s">
        <v>185</v>
      </c>
      <c r="E33" s="45" t="s">
        <v>186</v>
      </c>
      <c r="F33" s="45" t="s">
        <v>179</v>
      </c>
      <c r="G33" s="45"/>
    </row>
    <row r="34" spans="3:7">
      <c r="C34" s="45" t="s">
        <v>187</v>
      </c>
      <c r="D34" s="45">
        <v>526</v>
      </c>
      <c r="E34" s="45">
        <v>880</v>
      </c>
      <c r="F34" s="45">
        <f>SUM(D34:E34)</f>
        <v>1406</v>
      </c>
      <c r="G34" s="45" t="s">
        <v>190</v>
      </c>
    </row>
    <row r="35" spans="3:7">
      <c r="C35" s="45" t="s">
        <v>188</v>
      </c>
      <c r="D35" s="45"/>
      <c r="E35" s="45"/>
      <c r="F35" s="45">
        <f t="shared" ref="F35:F36" si="5">SUM(D35:E35)</f>
        <v>0</v>
      </c>
      <c r="G35" s="45"/>
    </row>
    <row r="36" spans="3:7">
      <c r="C36" s="45" t="s">
        <v>175</v>
      </c>
      <c r="D36" s="45">
        <f>D34-D35</f>
        <v>526</v>
      </c>
      <c r="E36" s="45">
        <f>E34-E35</f>
        <v>880</v>
      </c>
      <c r="F36" s="45">
        <f t="shared" si="5"/>
        <v>1406</v>
      </c>
      <c r="G36" s="45"/>
    </row>
  </sheetData>
  <mergeCells count="12">
    <mergeCell ref="A1:H1"/>
    <mergeCell ref="A12:H12"/>
    <mergeCell ref="A3:A4"/>
    <mergeCell ref="B3:B4"/>
    <mergeCell ref="C3:C4"/>
    <mergeCell ref="D3:D4"/>
    <mergeCell ref="E3:G3"/>
    <mergeCell ref="A14:A15"/>
    <mergeCell ref="B14:B15"/>
    <mergeCell ref="C14:C15"/>
    <mergeCell ref="D14:D15"/>
    <mergeCell ref="E14:G14"/>
  </mergeCells>
  <phoneticPr fontId="2" type="noConversion"/>
  <pageMargins left="0.9055118110236221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地方财政收入预计表</vt:lpstr>
      <vt:lpstr>公共预算财力预计表</vt:lpstr>
      <vt:lpstr>公共预算收支总表</vt:lpstr>
      <vt:lpstr>政府性基金预算表</vt:lpstr>
      <vt:lpstr>公共预算收支总表!Print_Titles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2020-08-11T06:24:24Z</cp:lastPrinted>
  <dcterms:created xsi:type="dcterms:W3CDTF">2019-10-14T09:35:55Z</dcterms:created>
  <dcterms:modified xsi:type="dcterms:W3CDTF">2020-09-01T03:11:51Z</dcterms:modified>
</cp:coreProperties>
</file>